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canamares\Downloads\"/>
    </mc:Choice>
  </mc:AlternateContent>
  <xr:revisionPtr revIDLastSave="0" documentId="13_ncr:1_{783A5FF2-9E38-4362-B8A0-FD70FDA07CF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OTAL MERCANCÍAS" sheetId="2" r:id="rId1"/>
    <sheet name="POR TIPO MERCANCÍAS" sheetId="3" r:id="rId2"/>
    <sheet name="CONTENEDORES" sheetId="4" r:id="rId3"/>
    <sheet name="Nº y GT BUQUES" sheetId="5" r:id="rId4"/>
    <sheet name="PASAJE" sheetId="6" r:id="rId5"/>
    <sheet name="CRUCEROS" sheetId="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6" i="6" l="1"/>
  <c r="C15" i="6"/>
  <c r="C14" i="6"/>
  <c r="C13" i="6"/>
  <c r="C12" i="6"/>
  <c r="C11" i="6"/>
  <c r="C10" i="6"/>
  <c r="C9" i="6"/>
  <c r="C8" i="6"/>
  <c r="C7" i="6"/>
  <c r="C6" i="6"/>
  <c r="C5" i="6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</calcChain>
</file>

<file path=xl/sharedStrings.xml><?xml version="1.0" encoding="utf-8"?>
<sst xmlns="http://schemas.openxmlformats.org/spreadsheetml/2006/main" count="22" uniqueCount="17">
  <si>
    <t>Evolución Tráfico Contenedores (en miles de TEU)</t>
  </si>
  <si>
    <t>Evolución del Tonelaje de Registro Bruto por Buque</t>
  </si>
  <si>
    <t>GT</t>
  </si>
  <si>
    <t>NºBuques</t>
  </si>
  <si>
    <t>Evolución del Pasaje (en miles)</t>
  </si>
  <si>
    <t>Año</t>
  </si>
  <si>
    <t>Tns</t>
  </si>
  <si>
    <t>Pax</t>
  </si>
  <si>
    <t>Granel Liquido</t>
  </si>
  <si>
    <t>Mercancia General</t>
  </si>
  <si>
    <t>Granel Sólido</t>
  </si>
  <si>
    <t>Evolución de los Cruceros</t>
  </si>
  <si>
    <t>Pasajeros</t>
  </si>
  <si>
    <t>NºCruceros</t>
  </si>
  <si>
    <t>Teus</t>
  </si>
  <si>
    <t>Evolución del Tráfico de Mercancías</t>
  </si>
  <si>
    <t>Tráfico por tipo de mercancías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</si>
</sst>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_-* #,##0\ _€_-;\-* #,##0\ _€_-;_-* &quot;-&quot;??\ _€_-;_-@_-"/>
  </numFmts>
  <fonts count="9" x14ac:knownFonts="1">
    <font>
      <sz val="10"/>
      <name val="Arial"/>
    </font>
    <font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u/>
      <sz val="10"/>
      <color theme="10"/>
      <name val="Arial"/>
    </font>
    <font>
      <u/>
      <sz val="10"/>
      <color theme="11"/>
      <name val="Arial"/>
    </font>
    <font>
      <b/>
      <sz val="1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4" fillId="0" borderId="0" xfId="0" applyFont="1"/>
    <xf numFmtId="1" fontId="0" fillId="0" borderId="1" xfId="0" applyNumberFormat="1" applyBorder="1"/>
    <xf numFmtId="166" fontId="0" fillId="0" borderId="1" xfId="1" applyNumberFormat="1" applyFont="1" applyBorder="1"/>
    <xf numFmtId="166" fontId="2" fillId="0" borderId="1" xfId="1" applyNumberFormat="1" applyFont="1" applyBorder="1"/>
    <xf numFmtId="1" fontId="2" fillId="0" borderId="1" xfId="0" applyNumberFormat="1" applyFont="1" applyBorder="1"/>
    <xf numFmtId="165" fontId="0" fillId="0" borderId="1" xfId="0" applyNumberFormat="1" applyBorder="1"/>
    <xf numFmtId="3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4" fillId="0" borderId="0" xfId="0" applyFont="1" applyBorder="1"/>
    <xf numFmtId="0" fontId="0" fillId="0" borderId="0" xfId="0" applyBorder="1"/>
    <xf numFmtId="0" fontId="1" fillId="0" borderId="0" xfId="0" applyFont="1" applyBorder="1"/>
    <xf numFmtId="0" fontId="2" fillId="0" borderId="0" xfId="0" applyFont="1" applyBorder="1"/>
    <xf numFmtId="166" fontId="2" fillId="0" borderId="0" xfId="1" applyNumberFormat="1" applyFont="1" applyBorder="1"/>
    <xf numFmtId="166" fontId="0" fillId="0" borderId="0" xfId="1" applyNumberFormat="1" applyFont="1" applyBorder="1"/>
    <xf numFmtId="3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1" fontId="0" fillId="0" borderId="0" xfId="0" applyNumberFormat="1" applyBorder="1"/>
    <xf numFmtId="1" fontId="2" fillId="0" borderId="0" xfId="0" applyNumberFormat="1" applyFont="1" applyBorder="1"/>
    <xf numFmtId="165" fontId="0" fillId="0" borderId="0" xfId="0" applyNumberFormat="1" applyBorder="1"/>
    <xf numFmtId="0" fontId="8" fillId="0" borderId="0" xfId="0" applyFont="1"/>
    <xf numFmtId="0" fontId="4" fillId="0" borderId="0" xfId="0" applyFont="1" applyAlignment="1">
      <alignment horizontal="center"/>
    </xf>
  </cellXfs>
  <cellStyles count="4">
    <cellStyle name="Hipervínculo" xfId="2" builtinId="8" hidden="1"/>
    <cellStyle name="Hipervínculo visitado" xfId="3" builtinId="9" hidden="1"/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Evolución del Tráfico Mercancías</a:t>
            </a:r>
          </a:p>
          <a:p>
            <a:pPr>
              <a:defRPr/>
            </a:pPr>
            <a:r>
              <a:rPr lang="en-US"/>
              <a:t>(en miles de toneladas)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'TOTAL MERCANCÍAS'!$C$4</c:f>
              <c:strCache>
                <c:ptCount val="1"/>
                <c:pt idx="0">
                  <c:v>Tns</c:v>
                </c:pt>
              </c:strCache>
            </c:strRef>
          </c:tx>
          <c:spPr>
            <a:ln w="31750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</c:marker>
          <c:dLbls>
            <c:dLbl>
              <c:idx val="10"/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B8-4A91-8D84-9370EBF627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'TOTAL MERCANCÍAS'!$B$27:$B$37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'TOTAL MERCANCÍAS'!$C$27:$C$37</c:f>
              <c:numCache>
                <c:formatCode>0.0</c:formatCode>
                <c:ptCount val="11"/>
                <c:pt idx="0">
                  <c:v>2.2999999999999998</c:v>
                </c:pt>
                <c:pt idx="1">
                  <c:v>2.5</c:v>
                </c:pt>
                <c:pt idx="2">
                  <c:v>2.6</c:v>
                </c:pt>
                <c:pt idx="3">
                  <c:v>3.4</c:v>
                </c:pt>
                <c:pt idx="4">
                  <c:v>3.4</c:v>
                </c:pt>
                <c:pt idx="5">
                  <c:v>3.2</c:v>
                </c:pt>
                <c:pt idx="6">
                  <c:v>2.8959999999999999</c:v>
                </c:pt>
                <c:pt idx="7">
                  <c:v>2.7149999999999999</c:v>
                </c:pt>
                <c:pt idx="8">
                  <c:v>2.6339999999999999</c:v>
                </c:pt>
                <c:pt idx="9">
                  <c:v>3.2130000000000001</c:v>
                </c:pt>
                <c:pt idx="10">
                  <c:v>3.1840000000000002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B8-4A91-8D84-9370EBF6273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761152"/>
        <c:axId val="81962112"/>
      </c:lineChart>
      <c:catAx>
        <c:axId val="5176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1962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9621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" sourceLinked="1"/>
        <c:majorTickMark val="none"/>
        <c:minorTickMark val="none"/>
        <c:tickLblPos val="nextTo"/>
        <c:crossAx val="5176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Tráfico por Tipo de Mercancías </a:t>
            </a:r>
          </a:p>
          <a:p>
            <a:pPr>
              <a:defRPr/>
            </a:pPr>
            <a:r>
              <a:rPr lang="es-ES"/>
              <a:t>(en millones de toneladas)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'POR TIPO MERCANCÍAS'!$C$4</c:f>
              <c:strCache>
                <c:ptCount val="1"/>
                <c:pt idx="0">
                  <c:v>Granel Sólido</c:v>
                </c:pt>
              </c:strCache>
            </c:strRef>
          </c:tx>
          <c:spPr>
            <a:solidFill>
              <a:schemeClr val="accent1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'POR TIPO MERCANCÍAS'!$B$27:$B$37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'POR TIPO MERCANCÍAS'!$C$27:$C$37</c:f>
              <c:numCache>
                <c:formatCode>0.0</c:formatCode>
                <c:ptCount val="11"/>
                <c:pt idx="0">
                  <c:v>0.9</c:v>
                </c:pt>
                <c:pt idx="1">
                  <c:v>1.1000000000000001</c:v>
                </c:pt>
                <c:pt idx="2">
                  <c:v>1.2</c:v>
                </c:pt>
                <c:pt idx="3">
                  <c:v>1.9039999999999999</c:v>
                </c:pt>
                <c:pt idx="4">
                  <c:v>1.877</c:v>
                </c:pt>
                <c:pt idx="5">
                  <c:v>1.593</c:v>
                </c:pt>
                <c:pt idx="6">
                  <c:v>1.4410000000000001</c:v>
                </c:pt>
                <c:pt idx="7">
                  <c:v>1.397</c:v>
                </c:pt>
                <c:pt idx="8">
                  <c:v>1.3</c:v>
                </c:pt>
                <c:pt idx="9">
                  <c:v>1.659</c:v>
                </c:pt>
                <c:pt idx="10">
                  <c:v>1.8320000000000001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36-4D56-9E43-E8153D22BBAF}"/>
            </c:ext>
          </c:extLst>
        </c:ser>
        <c:ser>
          <c:idx val="1"/>
          <c:order val="1"/>
          <c:tx>
            <c:strRef>
              <c:f>'POR TIPO MERCANCÍAS'!$D$4</c:f>
              <c:strCache>
                <c:ptCount val="1"/>
                <c:pt idx="0">
                  <c:v>Granel Liquido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'POR TIPO MERCANCÍAS'!$B$27:$B$37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'POR TIPO MERCANCÍAS'!$D$27:$D$37</c:f>
              <c:numCache>
                <c:formatCode>0.0</c:formatCode>
                <c:ptCount val="11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0.04</c:v>
                </c:pt>
                <c:pt idx="4">
                  <c:v>0.04</c:v>
                </c:pt>
                <c:pt idx="5">
                  <c:v>0.06</c:v>
                </c:pt>
                <c:pt idx="6">
                  <c:v>3.0000000000000001E-3</c:v>
                </c:pt>
                <c:pt idx="7">
                  <c:v>3.0000000000000001E-3</c:v>
                </c:pt>
                <c:pt idx="8">
                  <c:v>4.0000000000000001E-3</c:v>
                </c:pt>
                <c:pt idx="9">
                  <c:v>3.0000000000000001E-3</c:v>
                </c:pt>
                <c:pt idx="10">
                  <c:v>4.5999999999999999E-3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36-4D56-9E43-E8153D22BBAF}"/>
            </c:ext>
          </c:extLst>
        </c:ser>
        <c:ser>
          <c:idx val="2"/>
          <c:order val="2"/>
          <c:tx>
            <c:strRef>
              <c:f>'POR TIPO MERCANCÍAS'!$E$4</c:f>
              <c:strCache>
                <c:ptCount val="1"/>
                <c:pt idx="0">
                  <c:v>Mercancia General</c:v>
                </c:pt>
              </c:strCache>
            </c:strRef>
          </c:tx>
          <c:spPr>
            <a:solidFill>
              <a:schemeClr val="accent1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'POR TIPO MERCANCÍAS'!$B$27:$B$37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'POR TIPO MERCANCÍAS'!$E$27:$E$37</c:f>
              <c:numCache>
                <c:formatCode>0.0</c:formatCode>
                <c:ptCount val="11"/>
                <c:pt idx="0">
                  <c:v>1.3</c:v>
                </c:pt>
                <c:pt idx="1">
                  <c:v>1.3</c:v>
                </c:pt>
                <c:pt idx="2">
                  <c:v>1.3</c:v>
                </c:pt>
                <c:pt idx="3">
                  <c:v>1.494</c:v>
                </c:pt>
                <c:pt idx="4">
                  <c:v>1.5029999999999999</c:v>
                </c:pt>
                <c:pt idx="5">
                  <c:v>1.508</c:v>
                </c:pt>
                <c:pt idx="6">
                  <c:v>1.423</c:v>
                </c:pt>
                <c:pt idx="7">
                  <c:v>1.284</c:v>
                </c:pt>
                <c:pt idx="8">
                  <c:v>1.292</c:v>
                </c:pt>
                <c:pt idx="9">
                  <c:v>1.524</c:v>
                </c:pt>
                <c:pt idx="10">
                  <c:v>1.304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36-4D56-9E43-E8153D22BBA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82011264"/>
        <c:axId val="82012800"/>
      </c:barChart>
      <c:catAx>
        <c:axId val="8201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2012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01280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8201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Evolución Tráfico Contenedores </a:t>
            </a:r>
          </a:p>
          <a:p>
            <a:pPr>
              <a:defRPr/>
            </a:pPr>
            <a:r>
              <a:rPr lang="en-US"/>
              <a:t>(miles de T.E.U)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CONTENEDORES!$C$4</c:f>
              <c:strCache>
                <c:ptCount val="1"/>
                <c:pt idx="0">
                  <c:v>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CONTENEDORES!$B$27:$B$37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CONTENEDORES!$C$27:$C$37</c:f>
              <c:numCache>
                <c:formatCode>General</c:formatCode>
                <c:ptCount val="11"/>
                <c:pt idx="0">
                  <c:v>148</c:v>
                </c:pt>
                <c:pt idx="1">
                  <c:v>139</c:v>
                </c:pt>
                <c:pt idx="2">
                  <c:v>134</c:v>
                </c:pt>
                <c:pt idx="3" formatCode="0">
                  <c:v>159.66399999999999</c:v>
                </c:pt>
                <c:pt idx="4" formatCode="0">
                  <c:v>164.41</c:v>
                </c:pt>
                <c:pt idx="5" formatCode="0">
                  <c:v>162.571</c:v>
                </c:pt>
                <c:pt idx="6" formatCode="0">
                  <c:v>171.27</c:v>
                </c:pt>
                <c:pt idx="7" formatCode="0">
                  <c:v>158.03</c:v>
                </c:pt>
                <c:pt idx="8" formatCode="0">
                  <c:v>173.05799999999999</c:v>
                </c:pt>
                <c:pt idx="9" formatCode="0">
                  <c:v>210.34</c:v>
                </c:pt>
                <c:pt idx="10" formatCode="0">
                  <c:v>171.72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D0-4161-92DC-18AAC3872FF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82032896"/>
        <c:axId val="93860992"/>
      </c:barChart>
      <c:catAx>
        <c:axId val="8203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3860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86099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crossAx val="82032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Evolución Nº y GT (en miles) de Buques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'Nº y GT BUQUES'!$C$4</c:f>
              <c:strCache>
                <c:ptCount val="1"/>
                <c:pt idx="0">
                  <c:v>GT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'Nº y GT BUQUES'!$B$27:$B$37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'Nº y GT BUQUES'!$C$27:$C$37</c:f>
              <c:numCache>
                <c:formatCode>_-* #,##0\ _€_-;\-* #,##0\ _€_-;_-* "-"??\ _€_-;_-@_-</c:formatCode>
                <c:ptCount val="11"/>
                <c:pt idx="0">
                  <c:v>10941</c:v>
                </c:pt>
                <c:pt idx="1">
                  <c:v>9733</c:v>
                </c:pt>
                <c:pt idx="2">
                  <c:v>11783</c:v>
                </c:pt>
                <c:pt idx="3">
                  <c:v>12818.415999999999</c:v>
                </c:pt>
                <c:pt idx="4">
                  <c:v>12189.966</c:v>
                </c:pt>
                <c:pt idx="5">
                  <c:v>11752.887000000001</c:v>
                </c:pt>
                <c:pt idx="6">
                  <c:v>10164.321</c:v>
                </c:pt>
                <c:pt idx="7">
                  <c:v>5851.8419999999996</c:v>
                </c:pt>
                <c:pt idx="8">
                  <c:v>8159.0910000000003</c:v>
                </c:pt>
                <c:pt idx="9">
                  <c:v>11897.698</c:v>
                </c:pt>
                <c:pt idx="10">
                  <c:v>14377.873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C8-4C96-B6F7-866124A37879}"/>
            </c:ext>
          </c:extLst>
        </c:ser>
        <c:ser>
          <c:idx val="1"/>
          <c:order val="1"/>
          <c:tx>
            <c:strRef>
              <c:f>'Nº y GT BUQUES'!$D$4</c:f>
              <c:strCache>
                <c:ptCount val="1"/>
                <c:pt idx="0">
                  <c:v>NºBuques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'Nº y GT BUQUES'!$B$27:$B$37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'Nº y GT BUQUES'!$D$27:$D$37</c:f>
              <c:numCache>
                <c:formatCode>_-* #,##0\ _€_-;\-* #,##0\ _€_-;_-* "-"??\ _€_-;_-@_-</c:formatCode>
                <c:ptCount val="11"/>
                <c:pt idx="0">
                  <c:v>884</c:v>
                </c:pt>
                <c:pt idx="1">
                  <c:v>804</c:v>
                </c:pt>
                <c:pt idx="2">
                  <c:v>834</c:v>
                </c:pt>
                <c:pt idx="3">
                  <c:v>927</c:v>
                </c:pt>
                <c:pt idx="4">
                  <c:v>841</c:v>
                </c:pt>
                <c:pt idx="5">
                  <c:v>732</c:v>
                </c:pt>
                <c:pt idx="6">
                  <c:v>696</c:v>
                </c:pt>
                <c:pt idx="7">
                  <c:v>546</c:v>
                </c:pt>
                <c:pt idx="8">
                  <c:v>504</c:v>
                </c:pt>
                <c:pt idx="9">
                  <c:v>669</c:v>
                </c:pt>
                <c:pt idx="10">
                  <c:v>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C8-4C96-B6F7-866124A3787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3909760"/>
        <c:axId val="93911296"/>
      </c:barChart>
      <c:catAx>
        <c:axId val="939097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3911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911296"/>
        <c:scaling>
          <c:orientation val="minMax"/>
        </c:scaling>
        <c:delete val="1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one"/>
        <c:crossAx val="93909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Evolución nº de pasajeros</a:t>
            </a:r>
          </a:p>
          <a:p>
            <a:pPr>
              <a:defRPr/>
            </a:pPr>
            <a:r>
              <a:rPr lang="en-US"/>
              <a:t>(en miles)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PASAJE!$C$4</c:f>
              <c:strCache>
                <c:ptCount val="1"/>
                <c:pt idx="0">
                  <c:v>Pax</c:v>
                </c:pt>
              </c:strCache>
            </c:strRef>
          </c:tx>
          <c:spPr>
            <a:solidFill>
              <a:schemeClr val="accent6">
                <a:tint val="77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PASAJE!$B$27:$B$37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PASAJE!$C$27:$C$37</c:f>
              <c:numCache>
                <c:formatCode>General</c:formatCode>
                <c:ptCount val="11"/>
                <c:pt idx="0">
                  <c:v>244</c:v>
                </c:pt>
                <c:pt idx="1">
                  <c:v>222</c:v>
                </c:pt>
                <c:pt idx="2">
                  <c:v>266</c:v>
                </c:pt>
                <c:pt idx="3" formatCode="0">
                  <c:v>256.67099999999999</c:v>
                </c:pt>
                <c:pt idx="4" formatCode="0">
                  <c:v>227.21199999999999</c:v>
                </c:pt>
                <c:pt idx="5" formatCode="0">
                  <c:v>227.297</c:v>
                </c:pt>
                <c:pt idx="6" formatCode="0">
                  <c:v>206.45699999999999</c:v>
                </c:pt>
                <c:pt idx="7" formatCode="0">
                  <c:v>22.34</c:v>
                </c:pt>
                <c:pt idx="8" formatCode="0">
                  <c:v>66.709000000000003</c:v>
                </c:pt>
                <c:pt idx="9" formatCode="0">
                  <c:v>244.18199999999999</c:v>
                </c:pt>
                <c:pt idx="10" formatCode="0">
                  <c:v>359.01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45-4FF0-98EE-3113DD92808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84719872"/>
        <c:axId val="84726912"/>
      </c:barChart>
      <c:catAx>
        <c:axId val="84719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47269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472691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4719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Evolución Cruceros</a:t>
            </a:r>
          </a:p>
        </c:rich>
      </c:tx>
      <c:layout>
        <c:manualLayout>
          <c:xMode val="edge"/>
          <c:yMode val="edge"/>
          <c:x val="0.35206502889107"/>
          <c:y val="2.531645569620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CRUCEROS!$C$4</c:f>
              <c:strCache>
                <c:ptCount val="1"/>
                <c:pt idx="0">
                  <c:v>Pasajeros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CRUCEROS!$A$27:$A$37</c:f>
              <c:numCache>
                <c:formatCode>General</c:formatCode>
                <c:ptCount val="11"/>
              </c:numCache>
            </c:numRef>
          </c:cat>
          <c:val>
            <c:numRef>
              <c:f>CRUCEROS!$C$27:$C$37</c:f>
              <c:numCache>
                <c:formatCode>#,##0</c:formatCode>
                <c:ptCount val="11"/>
                <c:pt idx="0">
                  <c:v>41860</c:v>
                </c:pt>
                <c:pt idx="1">
                  <c:v>34583</c:v>
                </c:pt>
                <c:pt idx="2">
                  <c:v>82316</c:v>
                </c:pt>
                <c:pt idx="3">
                  <c:v>89000</c:v>
                </c:pt>
                <c:pt idx="4">
                  <c:v>86482</c:v>
                </c:pt>
                <c:pt idx="5">
                  <c:v>100752</c:v>
                </c:pt>
                <c:pt idx="6">
                  <c:v>63088</c:v>
                </c:pt>
                <c:pt idx="7">
                  <c:v>2413</c:v>
                </c:pt>
                <c:pt idx="8">
                  <c:v>43466</c:v>
                </c:pt>
                <c:pt idx="9">
                  <c:v>117434</c:v>
                </c:pt>
                <c:pt idx="10">
                  <c:v>196058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E-4AB1-8B37-1F68BCFD5CED}"/>
            </c:ext>
          </c:extLst>
        </c:ser>
        <c:ser>
          <c:idx val="1"/>
          <c:order val="1"/>
          <c:tx>
            <c:strRef>
              <c:f>CRUCEROS!$D$4</c:f>
              <c:strCache>
                <c:ptCount val="1"/>
                <c:pt idx="0">
                  <c:v>NºCruceros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CRUCEROS!$A$27:$A$37</c:f>
              <c:numCache>
                <c:formatCode>General</c:formatCode>
                <c:ptCount val="11"/>
              </c:numCache>
            </c:numRef>
          </c:cat>
          <c:val>
            <c:numRef>
              <c:f>CRUCEROS!$D$27:$D$37</c:f>
              <c:numCache>
                <c:formatCode>General</c:formatCode>
                <c:ptCount val="11"/>
                <c:pt idx="0">
                  <c:v>32</c:v>
                </c:pt>
                <c:pt idx="1">
                  <c:v>29</c:v>
                </c:pt>
                <c:pt idx="2">
                  <c:v>50</c:v>
                </c:pt>
                <c:pt idx="3">
                  <c:v>54</c:v>
                </c:pt>
                <c:pt idx="4">
                  <c:v>56</c:v>
                </c:pt>
                <c:pt idx="5">
                  <c:v>54</c:v>
                </c:pt>
                <c:pt idx="6">
                  <c:v>43</c:v>
                </c:pt>
                <c:pt idx="7">
                  <c:v>1</c:v>
                </c:pt>
                <c:pt idx="8">
                  <c:v>30</c:v>
                </c:pt>
                <c:pt idx="9">
                  <c:v>59</c:v>
                </c:pt>
                <c:pt idx="10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DE-4AB1-8B37-1F68BCFD5CE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84753408"/>
        <c:axId val="84775680"/>
      </c:barChart>
      <c:catAx>
        <c:axId val="84753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4775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775680"/>
        <c:scaling>
          <c:orientation val="minMax"/>
        </c:scaling>
        <c:delete val="1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one"/>
        <c:crossAx val="84753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773430</xdr:colOff>
      <xdr:row>3</xdr:row>
      <xdr:rowOff>169545</xdr:rowOff>
    </xdr:from>
    <xdr:to>
      <xdr:col>13</xdr:col>
      <xdr:colOff>781050</xdr:colOff>
      <xdr:row>28</xdr:row>
      <xdr:rowOff>68580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2C7615-6AD5-431E-A586-B19C916754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</xdr:colOff>
      <xdr:row>3</xdr:row>
      <xdr:rowOff>167640</xdr:rowOff>
    </xdr:from>
    <xdr:to>
      <xdr:col>15</xdr:col>
      <xdr:colOff>1905</xdr:colOff>
      <xdr:row>29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8593D7C-2F33-479C-95E1-EC33F5B590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415290</xdr:colOff>
      <xdr:row>4</xdr:row>
      <xdr:rowOff>9525</xdr:rowOff>
    </xdr:from>
    <xdr:to>
      <xdr:col>13</xdr:col>
      <xdr:colOff>354330</xdr:colOff>
      <xdr:row>28</xdr:row>
      <xdr:rowOff>179070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3784213-2F64-4E7C-AE5D-5665DE9D0C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</xdr:colOff>
      <xdr:row>3</xdr:row>
      <xdr:rowOff>144780</xdr:rowOff>
    </xdr:from>
    <xdr:to>
      <xdr:col>13</xdr:col>
      <xdr:colOff>167640</xdr:colOff>
      <xdr:row>28</xdr:row>
      <xdr:rowOff>154305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24E628C-4B75-46BF-AAFC-5C145E21F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781050</xdr:colOff>
      <xdr:row>3</xdr:row>
      <xdr:rowOff>167640</xdr:rowOff>
    </xdr:from>
    <xdr:to>
      <xdr:col>12</xdr:col>
      <xdr:colOff>59055</xdr:colOff>
      <xdr:row>28</xdr:row>
      <xdr:rowOff>125730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8306D29-DFEC-4506-ADB0-E11CC31E5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771525</xdr:colOff>
      <xdr:row>4</xdr:row>
      <xdr:rowOff>9525</xdr:rowOff>
    </xdr:from>
    <xdr:to>
      <xdr:col>13</xdr:col>
      <xdr:colOff>148590</xdr:colOff>
      <xdr:row>28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2FD56-C1EA-4E20-9A2F-3E62645A50D0}">
  <sheetPr>
    <pageSetUpPr fitToPage="1"/>
  </sheetPr>
  <dimension ref="B2:Y37"/>
  <sheetViews>
    <sheetView tabSelected="1" zoomScaleNormal="100" workbookViewId="0">
      <selection activeCell="B2" sqref="B2"/>
    </sheetView>
  </sheetViews>
  <sheetFormatPr baseColWidth="10" defaultRowHeight="13.2" x14ac:dyDescent="0.25"/>
  <cols>
    <col min="4" max="4" width="4" customWidth="1"/>
    <col min="9" max="9" width="4.109375" customWidth="1"/>
    <col min="13" max="13" width="6.109375" customWidth="1"/>
    <col min="15" max="15" width="11.88671875" bestFit="1" customWidth="1"/>
  </cols>
  <sheetData>
    <row r="2" spans="2:25" s="4" customFormat="1" ht="22.8" x14ac:dyDescent="0.4">
      <c r="B2" s="23" t="s">
        <v>15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2:25" s="4" customFormat="1" x14ac:dyDescent="0.25"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2:25" x14ac:dyDescent="0.25">
      <c r="B4" s="24" t="s">
        <v>5</v>
      </c>
      <c r="C4" s="24" t="s">
        <v>6</v>
      </c>
      <c r="E4" s="13"/>
      <c r="F4" s="13"/>
      <c r="G4" s="13"/>
      <c r="H4" s="13"/>
      <c r="I4" s="13"/>
      <c r="J4" s="13"/>
      <c r="K4" s="13"/>
      <c r="L4" s="15"/>
      <c r="M4" s="13"/>
      <c r="N4" s="13"/>
      <c r="O4" s="13"/>
      <c r="P4" s="13"/>
      <c r="Q4" s="13"/>
      <c r="R4" s="13"/>
      <c r="S4" s="13"/>
      <c r="T4" s="13"/>
      <c r="U4" s="13"/>
      <c r="V4" s="14"/>
      <c r="W4" s="14"/>
      <c r="X4" s="13"/>
      <c r="Y4" s="13"/>
    </row>
    <row r="5" spans="2:25" x14ac:dyDescent="0.25">
      <c r="B5" s="2">
        <v>1991</v>
      </c>
      <c r="C5" s="2"/>
      <c r="E5" s="15"/>
      <c r="F5" s="15"/>
      <c r="G5" s="15"/>
      <c r="H5" s="15"/>
      <c r="I5" s="13"/>
      <c r="J5" s="15"/>
      <c r="K5" s="15"/>
      <c r="L5" s="15"/>
      <c r="M5" s="13"/>
      <c r="N5" s="15"/>
      <c r="O5" s="16"/>
      <c r="P5" s="17"/>
      <c r="Q5" s="13"/>
      <c r="R5" s="15"/>
      <c r="S5" s="20"/>
      <c r="T5" s="13"/>
      <c r="U5" s="15"/>
      <c r="V5" s="16"/>
      <c r="W5" s="17"/>
      <c r="X5" s="13"/>
      <c r="Y5" s="13"/>
    </row>
    <row r="6" spans="2:25" x14ac:dyDescent="0.25">
      <c r="B6" s="2">
        <v>1992</v>
      </c>
      <c r="C6" s="2"/>
      <c r="E6" s="15"/>
      <c r="F6" s="15"/>
      <c r="G6" s="15"/>
      <c r="H6" s="15"/>
      <c r="I6" s="13"/>
      <c r="J6" s="15"/>
      <c r="K6" s="15"/>
      <c r="L6" s="15"/>
      <c r="M6" s="13"/>
      <c r="N6" s="15"/>
      <c r="O6" s="16"/>
      <c r="P6" s="17"/>
      <c r="Q6" s="13"/>
      <c r="R6" s="15"/>
      <c r="S6" s="20"/>
      <c r="T6" s="13"/>
      <c r="U6" s="15"/>
      <c r="V6" s="16"/>
      <c r="W6" s="17"/>
      <c r="X6" s="13"/>
      <c r="Y6" s="13"/>
    </row>
    <row r="7" spans="2:25" x14ac:dyDescent="0.25">
      <c r="B7" s="2">
        <v>1993</v>
      </c>
      <c r="C7" s="2"/>
      <c r="E7" s="15"/>
      <c r="F7" s="15"/>
      <c r="G7" s="15"/>
      <c r="H7" s="15"/>
      <c r="I7" s="13"/>
      <c r="J7" s="15"/>
      <c r="K7" s="15"/>
      <c r="L7" s="13"/>
      <c r="M7" s="13"/>
      <c r="N7" s="15"/>
      <c r="O7" s="16"/>
      <c r="P7" s="17"/>
      <c r="Q7" s="13"/>
      <c r="R7" s="15"/>
      <c r="S7" s="20"/>
      <c r="T7" s="13"/>
      <c r="U7" s="15"/>
      <c r="V7" s="16"/>
      <c r="W7" s="17"/>
      <c r="X7" s="13"/>
      <c r="Y7" s="13"/>
    </row>
    <row r="8" spans="2:25" x14ac:dyDescent="0.25">
      <c r="B8" s="2">
        <v>1994</v>
      </c>
      <c r="C8" s="2"/>
      <c r="D8" s="1"/>
      <c r="E8" s="15"/>
      <c r="F8" s="15"/>
      <c r="G8" s="15"/>
      <c r="H8" s="15"/>
      <c r="I8" s="15"/>
      <c r="J8" s="15"/>
      <c r="K8" s="15"/>
      <c r="L8" s="15"/>
      <c r="M8" s="15"/>
      <c r="N8" s="15"/>
      <c r="O8" s="16"/>
      <c r="P8" s="16"/>
      <c r="Q8" s="15"/>
      <c r="R8" s="15"/>
      <c r="S8" s="21"/>
      <c r="T8" s="13"/>
      <c r="U8" s="15"/>
      <c r="V8" s="16"/>
      <c r="W8" s="16"/>
      <c r="X8" s="13"/>
      <c r="Y8" s="13"/>
    </row>
    <row r="9" spans="2:25" x14ac:dyDescent="0.25">
      <c r="B9" s="2">
        <v>1995</v>
      </c>
      <c r="C9" s="2"/>
      <c r="D9" s="1"/>
      <c r="E9" s="15"/>
      <c r="F9" s="15"/>
      <c r="G9" s="15"/>
      <c r="H9" s="15"/>
      <c r="I9" s="15"/>
      <c r="J9" s="15"/>
      <c r="K9" s="15"/>
      <c r="L9" s="15"/>
      <c r="M9" s="15"/>
      <c r="N9" s="15"/>
      <c r="O9" s="16"/>
      <c r="P9" s="16"/>
      <c r="Q9" s="15"/>
      <c r="R9" s="15"/>
      <c r="S9" s="21"/>
      <c r="T9" s="13"/>
      <c r="U9" s="15"/>
      <c r="V9" s="16"/>
      <c r="W9" s="16"/>
      <c r="X9" s="13"/>
      <c r="Y9" s="13"/>
    </row>
    <row r="10" spans="2:25" x14ac:dyDescent="0.25">
      <c r="B10" s="2">
        <v>1996</v>
      </c>
      <c r="C10" s="2"/>
      <c r="D10" s="1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6"/>
      <c r="P10" s="16"/>
      <c r="Q10" s="15"/>
      <c r="R10" s="15"/>
      <c r="S10" s="21"/>
      <c r="T10" s="13"/>
      <c r="U10" s="15"/>
      <c r="V10" s="16"/>
      <c r="W10" s="16"/>
      <c r="X10" s="13"/>
      <c r="Y10" s="13"/>
    </row>
    <row r="11" spans="2:25" x14ac:dyDescent="0.25">
      <c r="B11" s="3">
        <v>1997</v>
      </c>
      <c r="C11" s="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7"/>
      <c r="P11" s="17"/>
      <c r="Q11" s="13"/>
      <c r="R11" s="13"/>
      <c r="S11" s="20"/>
      <c r="T11" s="13"/>
      <c r="U11" s="13"/>
      <c r="V11" s="17"/>
      <c r="W11" s="17"/>
      <c r="X11" s="13"/>
      <c r="Y11" s="13"/>
    </row>
    <row r="12" spans="2:25" x14ac:dyDescent="0.25">
      <c r="B12" s="3">
        <v>1998</v>
      </c>
      <c r="C12" s="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7"/>
      <c r="P12" s="17"/>
      <c r="Q12" s="13"/>
      <c r="R12" s="13"/>
      <c r="S12" s="20"/>
      <c r="T12" s="13"/>
      <c r="U12" s="13"/>
      <c r="V12" s="17"/>
      <c r="W12" s="17"/>
      <c r="X12" s="13"/>
      <c r="Y12" s="13"/>
    </row>
    <row r="13" spans="2:25" x14ac:dyDescent="0.25">
      <c r="B13" s="3">
        <v>1999</v>
      </c>
      <c r="C13" s="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7"/>
      <c r="P13" s="17"/>
      <c r="Q13" s="13"/>
      <c r="R13" s="13"/>
      <c r="S13" s="20"/>
      <c r="T13" s="13"/>
      <c r="U13" s="13"/>
      <c r="V13" s="17"/>
      <c r="W13" s="17"/>
      <c r="X13" s="13"/>
      <c r="Y13" s="13"/>
    </row>
    <row r="14" spans="2:25" x14ac:dyDescent="0.25">
      <c r="B14" s="3">
        <v>2000</v>
      </c>
      <c r="C14" s="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7"/>
      <c r="P14" s="17"/>
      <c r="Q14" s="13"/>
      <c r="R14" s="13"/>
      <c r="S14" s="20"/>
      <c r="T14" s="13"/>
      <c r="U14" s="13"/>
      <c r="V14" s="17"/>
      <c r="W14" s="17"/>
      <c r="X14" s="13"/>
      <c r="Y14" s="13"/>
    </row>
    <row r="15" spans="2:25" ht="14.4" x14ac:dyDescent="0.25">
      <c r="B15" s="3">
        <v>2001</v>
      </c>
      <c r="C15" s="9">
        <v>3.2229999999999999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7"/>
      <c r="P15" s="17"/>
      <c r="Q15" s="13"/>
      <c r="R15" s="13"/>
      <c r="S15" s="20"/>
      <c r="T15" s="13"/>
      <c r="U15" s="13"/>
      <c r="V15" s="18"/>
      <c r="W15" s="19"/>
      <c r="X15" s="13"/>
      <c r="Y15" s="13"/>
    </row>
    <row r="16" spans="2:25" ht="14.4" x14ac:dyDescent="0.25">
      <c r="B16" s="3">
        <v>2002</v>
      </c>
      <c r="C16" s="9">
        <v>2.9609999999999999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7"/>
      <c r="P16" s="17"/>
      <c r="Q16" s="13"/>
      <c r="R16" s="13"/>
      <c r="S16" s="20"/>
      <c r="T16" s="13"/>
      <c r="U16" s="13"/>
      <c r="V16" s="18"/>
      <c r="W16" s="19"/>
      <c r="X16" s="13"/>
      <c r="Y16" s="13"/>
    </row>
    <row r="17" spans="2:25" ht="14.4" x14ac:dyDescent="0.25">
      <c r="B17" s="3">
        <v>2003</v>
      </c>
      <c r="C17" s="9">
        <v>3.2309999999999999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7"/>
      <c r="P17" s="17"/>
      <c r="Q17" s="13"/>
      <c r="R17" s="13"/>
      <c r="S17" s="13"/>
      <c r="T17" s="13"/>
      <c r="U17" s="13"/>
      <c r="V17" s="18"/>
      <c r="W17" s="19"/>
      <c r="X17" s="13"/>
      <c r="Y17" s="13"/>
    </row>
    <row r="18" spans="2:25" ht="14.4" x14ac:dyDescent="0.25">
      <c r="B18" s="3">
        <v>2004</v>
      </c>
      <c r="C18" s="9">
        <v>3.3050000000000002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7"/>
      <c r="P18" s="17"/>
      <c r="Q18" s="13"/>
      <c r="R18" s="13"/>
      <c r="S18" s="13"/>
      <c r="T18" s="13"/>
      <c r="U18" s="13"/>
      <c r="V18" s="18"/>
      <c r="W18" s="19"/>
      <c r="X18" s="13"/>
      <c r="Y18" s="13"/>
    </row>
    <row r="19" spans="2:25" ht="14.4" x14ac:dyDescent="0.25">
      <c r="B19" s="3">
        <v>2005</v>
      </c>
      <c r="C19" s="9">
        <v>3.4940000000000002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7"/>
      <c r="P19" s="17"/>
      <c r="Q19" s="13"/>
      <c r="R19" s="13"/>
      <c r="S19" s="13"/>
      <c r="T19" s="13"/>
      <c r="U19" s="13"/>
      <c r="V19" s="18"/>
      <c r="W19" s="19"/>
      <c r="X19" s="13"/>
      <c r="Y19" s="13"/>
    </row>
    <row r="20" spans="2:25" ht="14.4" x14ac:dyDescent="0.25">
      <c r="B20" s="3">
        <v>2006</v>
      </c>
      <c r="C20" s="9">
        <v>3.653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7"/>
      <c r="P20" s="17"/>
      <c r="Q20" s="13"/>
      <c r="R20" s="13"/>
      <c r="S20" s="13"/>
      <c r="T20" s="13"/>
      <c r="U20" s="13"/>
      <c r="V20" s="18"/>
      <c r="W20" s="19"/>
      <c r="X20" s="13"/>
      <c r="Y20" s="13"/>
    </row>
    <row r="21" spans="2:25" ht="14.4" x14ac:dyDescent="0.25">
      <c r="B21" s="3">
        <v>2007</v>
      </c>
      <c r="C21" s="9">
        <v>3.5979999999999999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7"/>
      <c r="P21" s="17"/>
      <c r="Q21" s="13"/>
      <c r="R21" s="13"/>
      <c r="S21" s="13"/>
      <c r="T21" s="13"/>
      <c r="U21" s="13"/>
      <c r="V21" s="18"/>
      <c r="W21" s="19"/>
      <c r="X21" s="13"/>
      <c r="Y21" s="13"/>
    </row>
    <row r="22" spans="2:25" ht="14.4" x14ac:dyDescent="0.25">
      <c r="B22" s="3">
        <v>2008</v>
      </c>
      <c r="C22" s="9">
        <v>2.7639999999999998</v>
      </c>
      <c r="E22" s="13"/>
      <c r="F22" s="13"/>
      <c r="G22" s="22"/>
      <c r="H22" s="13"/>
      <c r="I22" s="13"/>
      <c r="J22" s="13"/>
      <c r="K22" s="13"/>
      <c r="L22" s="13"/>
      <c r="M22" s="13"/>
      <c r="N22" s="13"/>
      <c r="O22" s="17"/>
      <c r="P22" s="17"/>
      <c r="Q22" s="13"/>
      <c r="R22" s="13"/>
      <c r="S22" s="13"/>
      <c r="T22" s="13"/>
      <c r="U22" s="13"/>
      <c r="V22" s="18"/>
      <c r="W22" s="19"/>
      <c r="X22" s="13"/>
      <c r="Y22" s="13"/>
    </row>
    <row r="23" spans="2:25" ht="14.4" x14ac:dyDescent="0.25">
      <c r="B23" s="3">
        <v>2009</v>
      </c>
      <c r="C23" s="9">
        <v>2.4849999999999999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7"/>
      <c r="P23" s="17"/>
      <c r="Q23" s="13"/>
      <c r="R23" s="13"/>
      <c r="S23" s="13"/>
      <c r="T23" s="13"/>
      <c r="U23" s="13"/>
      <c r="V23" s="18"/>
      <c r="W23" s="19"/>
      <c r="X23" s="13"/>
      <c r="Y23" s="13"/>
    </row>
    <row r="24" spans="2:25" ht="14.4" x14ac:dyDescent="0.25">
      <c r="B24" s="3">
        <v>2010</v>
      </c>
      <c r="C24" s="9">
        <v>2.1890000000000001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7"/>
      <c r="P24" s="17"/>
      <c r="Q24" s="13"/>
      <c r="R24" s="13"/>
      <c r="S24" s="13"/>
      <c r="T24" s="13"/>
      <c r="U24" s="13"/>
      <c r="V24" s="18"/>
      <c r="W24" s="19"/>
      <c r="X24" s="13"/>
      <c r="Y24" s="13"/>
    </row>
    <row r="25" spans="2:25" ht="14.4" x14ac:dyDescent="0.25">
      <c r="B25" s="3">
        <v>2011</v>
      </c>
      <c r="C25" s="9">
        <v>2.238</v>
      </c>
      <c r="E25" s="13"/>
      <c r="F25" s="22"/>
      <c r="G25" s="22"/>
      <c r="H25" s="22"/>
      <c r="I25" s="13"/>
      <c r="J25" s="13"/>
      <c r="K25" s="13"/>
      <c r="L25" s="13"/>
      <c r="M25" s="13"/>
      <c r="N25" s="13"/>
      <c r="O25" s="17"/>
      <c r="P25" s="17"/>
      <c r="Q25" s="13"/>
      <c r="R25" s="13"/>
      <c r="S25" s="13"/>
      <c r="T25" s="13"/>
      <c r="U25" s="13"/>
      <c r="V25" s="18"/>
      <c r="W25" s="19"/>
      <c r="X25" s="13"/>
      <c r="Y25" s="13"/>
    </row>
    <row r="26" spans="2:25" ht="14.4" x14ac:dyDescent="0.25">
      <c r="B26" s="3">
        <v>2012</v>
      </c>
      <c r="C26" s="9">
        <v>2.2999999999999998</v>
      </c>
      <c r="E26" s="13"/>
      <c r="F26" s="22"/>
      <c r="G26" s="22"/>
      <c r="H26" s="22"/>
      <c r="I26" s="13"/>
      <c r="J26" s="13"/>
      <c r="K26" s="13"/>
      <c r="L26" s="13"/>
      <c r="M26" s="13"/>
      <c r="N26" s="13"/>
      <c r="O26" s="17"/>
      <c r="P26" s="17"/>
      <c r="Q26" s="13"/>
      <c r="R26" s="13"/>
      <c r="S26" s="13"/>
      <c r="T26" s="13"/>
      <c r="U26" s="13"/>
      <c r="V26" s="18"/>
      <c r="W26" s="19"/>
      <c r="X26" s="13"/>
      <c r="Y26" s="13"/>
    </row>
    <row r="27" spans="2:25" ht="14.4" x14ac:dyDescent="0.25">
      <c r="B27" s="3">
        <v>2013</v>
      </c>
      <c r="C27" s="9">
        <v>2.2999999999999998</v>
      </c>
      <c r="E27" s="13"/>
      <c r="F27" s="22"/>
      <c r="G27" s="22"/>
      <c r="H27" s="22"/>
      <c r="I27" s="13"/>
      <c r="J27" s="13"/>
      <c r="K27" s="13"/>
      <c r="L27" s="13"/>
      <c r="M27" s="13"/>
      <c r="N27" s="13"/>
      <c r="O27" s="17"/>
      <c r="P27" s="17"/>
      <c r="Q27" s="13"/>
      <c r="R27" s="13"/>
      <c r="S27" s="13"/>
      <c r="T27" s="13"/>
      <c r="U27" s="13"/>
      <c r="V27" s="18"/>
      <c r="W27" s="19"/>
      <c r="X27" s="13"/>
      <c r="Y27" s="13"/>
    </row>
    <row r="28" spans="2:25" ht="14.4" x14ac:dyDescent="0.25">
      <c r="B28" s="3">
        <v>2014</v>
      </c>
      <c r="C28" s="9">
        <v>2.5</v>
      </c>
      <c r="E28" s="13"/>
      <c r="F28" s="22"/>
      <c r="G28" s="22"/>
      <c r="H28" s="22"/>
      <c r="I28" s="13"/>
      <c r="J28" s="13"/>
      <c r="K28" s="13"/>
      <c r="L28" s="13"/>
      <c r="M28" s="13"/>
      <c r="N28" s="13"/>
      <c r="O28" s="17"/>
      <c r="P28" s="17"/>
      <c r="Q28" s="13"/>
      <c r="R28" s="13"/>
      <c r="S28" s="13"/>
      <c r="T28" s="13"/>
      <c r="U28" s="13"/>
      <c r="V28" s="18"/>
      <c r="W28" s="19"/>
      <c r="X28" s="13"/>
      <c r="Y28" s="13"/>
    </row>
    <row r="29" spans="2:25" ht="14.4" x14ac:dyDescent="0.25">
      <c r="B29" s="3">
        <v>2015</v>
      </c>
      <c r="C29" s="9">
        <v>2.6</v>
      </c>
      <c r="E29" s="13"/>
      <c r="F29" s="22"/>
      <c r="G29" s="22"/>
      <c r="H29" s="22"/>
      <c r="I29" s="13"/>
      <c r="J29" s="13"/>
      <c r="K29" s="13"/>
      <c r="L29" s="13"/>
      <c r="M29" s="13"/>
      <c r="N29" s="13"/>
      <c r="O29" s="17"/>
      <c r="P29" s="17"/>
      <c r="Q29" s="13"/>
      <c r="R29" s="13"/>
      <c r="S29" s="13"/>
      <c r="T29" s="13"/>
      <c r="U29" s="13"/>
      <c r="V29" s="18"/>
      <c r="W29" s="19"/>
      <c r="X29" s="13"/>
      <c r="Y29" s="13"/>
    </row>
    <row r="30" spans="2:25" ht="14.4" x14ac:dyDescent="0.25">
      <c r="B30" s="3">
        <v>2016</v>
      </c>
      <c r="C30" s="9">
        <v>3.4</v>
      </c>
      <c r="E30" s="13"/>
      <c r="F30" s="22"/>
      <c r="G30" s="22"/>
      <c r="H30" s="22"/>
      <c r="I30" s="13"/>
      <c r="J30" s="13"/>
      <c r="K30" s="20"/>
      <c r="L30" s="13"/>
      <c r="M30" s="13"/>
      <c r="N30" s="13"/>
      <c r="O30" s="17"/>
      <c r="P30" s="17"/>
      <c r="Q30" s="13"/>
      <c r="R30" s="13"/>
      <c r="S30" s="20"/>
      <c r="T30" s="13"/>
      <c r="U30" s="13"/>
      <c r="V30" s="18"/>
      <c r="W30" s="19"/>
      <c r="X30" s="13"/>
      <c r="Y30" s="13"/>
    </row>
    <row r="31" spans="2:25" ht="14.4" x14ac:dyDescent="0.25">
      <c r="B31" s="3">
        <v>2017</v>
      </c>
      <c r="C31" s="9">
        <v>3.4</v>
      </c>
      <c r="E31" s="13"/>
      <c r="F31" s="22"/>
      <c r="G31" s="22"/>
      <c r="H31" s="22"/>
      <c r="I31" s="13"/>
      <c r="J31" s="13"/>
      <c r="K31" s="20"/>
      <c r="L31" s="13"/>
      <c r="M31" s="13"/>
      <c r="N31" s="13"/>
      <c r="O31" s="17"/>
      <c r="P31" s="17"/>
      <c r="Q31" s="13"/>
      <c r="R31" s="13"/>
      <c r="S31" s="20"/>
      <c r="T31" s="13"/>
      <c r="U31" s="13"/>
      <c r="V31" s="18"/>
      <c r="W31" s="19"/>
      <c r="X31" s="13"/>
      <c r="Y31" s="13"/>
    </row>
    <row r="32" spans="2:25" ht="14.4" x14ac:dyDescent="0.25">
      <c r="B32" s="3">
        <v>2018</v>
      </c>
      <c r="C32" s="9">
        <v>3.2</v>
      </c>
      <c r="E32" s="13"/>
      <c r="F32" s="22"/>
      <c r="G32" s="22"/>
      <c r="H32" s="22"/>
      <c r="I32" s="13"/>
      <c r="J32" s="13"/>
      <c r="K32" s="20"/>
      <c r="L32" s="13"/>
      <c r="M32" s="13"/>
      <c r="N32" s="13"/>
      <c r="O32" s="17"/>
      <c r="P32" s="17"/>
      <c r="Q32" s="13"/>
      <c r="R32" s="13"/>
      <c r="S32" s="20"/>
      <c r="T32" s="13"/>
      <c r="U32" s="13"/>
      <c r="V32" s="18"/>
      <c r="W32" s="19"/>
      <c r="X32" s="13"/>
      <c r="Y32" s="13"/>
    </row>
    <row r="33" spans="2:25" ht="14.4" x14ac:dyDescent="0.25">
      <c r="B33" s="3">
        <v>2019</v>
      </c>
      <c r="C33" s="9">
        <v>2.8959999999999999</v>
      </c>
      <c r="E33" s="13"/>
      <c r="F33" s="22"/>
      <c r="G33" s="22"/>
      <c r="H33" s="22"/>
      <c r="I33" s="13"/>
      <c r="J33" s="13"/>
      <c r="K33" s="20"/>
      <c r="L33" s="13"/>
      <c r="M33" s="13"/>
      <c r="N33" s="13"/>
      <c r="O33" s="17"/>
      <c r="P33" s="17"/>
      <c r="Q33" s="13"/>
      <c r="R33" s="13"/>
      <c r="S33" s="20"/>
      <c r="T33" s="13"/>
      <c r="U33" s="13"/>
      <c r="V33" s="18"/>
      <c r="W33" s="19"/>
      <c r="X33" s="13"/>
      <c r="Y33" s="13"/>
    </row>
    <row r="34" spans="2:25" ht="14.4" x14ac:dyDescent="0.25">
      <c r="B34" s="3">
        <v>2020</v>
      </c>
      <c r="C34" s="9">
        <v>2.7149999999999999</v>
      </c>
      <c r="E34" s="13"/>
      <c r="F34" s="22"/>
      <c r="G34" s="22"/>
      <c r="H34" s="22"/>
      <c r="I34" s="13"/>
      <c r="J34" s="13"/>
      <c r="K34" s="20"/>
      <c r="L34" s="13"/>
      <c r="M34" s="13"/>
      <c r="N34" s="13"/>
      <c r="O34" s="17"/>
      <c r="P34" s="17"/>
      <c r="Q34" s="13"/>
      <c r="R34" s="13"/>
      <c r="S34" s="20"/>
      <c r="T34" s="13"/>
      <c r="U34" s="13"/>
      <c r="V34" s="18"/>
      <c r="W34" s="19"/>
      <c r="X34" s="13"/>
      <c r="Y34" s="13"/>
    </row>
    <row r="35" spans="2:25" ht="14.4" x14ac:dyDescent="0.25">
      <c r="B35" s="3">
        <v>2021</v>
      </c>
      <c r="C35" s="9">
        <v>2.6339999999999999</v>
      </c>
      <c r="E35" s="13"/>
      <c r="F35" s="22"/>
      <c r="G35" s="22"/>
      <c r="H35" s="22"/>
      <c r="I35" s="13"/>
      <c r="J35" s="13"/>
      <c r="K35" s="20"/>
      <c r="L35" s="13"/>
      <c r="M35" s="13"/>
      <c r="N35" s="13"/>
      <c r="O35" s="17"/>
      <c r="P35" s="17"/>
      <c r="Q35" s="13"/>
      <c r="R35" s="13"/>
      <c r="S35" s="20"/>
      <c r="T35" s="13"/>
      <c r="U35" s="13"/>
      <c r="V35" s="18"/>
      <c r="W35" s="19"/>
      <c r="X35" s="13"/>
      <c r="Y35" s="13"/>
    </row>
    <row r="36" spans="2:25" ht="14.4" x14ac:dyDescent="0.25">
      <c r="B36" s="3">
        <v>2022</v>
      </c>
      <c r="C36" s="9">
        <v>3.2130000000000001</v>
      </c>
      <c r="E36" s="13"/>
      <c r="F36" s="22"/>
      <c r="G36" s="22"/>
      <c r="H36" s="22"/>
      <c r="I36" s="13"/>
      <c r="J36" s="13"/>
      <c r="K36" s="20"/>
      <c r="L36" s="13"/>
      <c r="M36" s="13"/>
      <c r="N36" s="13"/>
      <c r="O36" s="17"/>
      <c r="P36" s="17"/>
      <c r="Q36" s="13"/>
      <c r="R36" s="13"/>
      <c r="S36" s="20"/>
      <c r="T36" s="13"/>
      <c r="U36" s="13"/>
      <c r="V36" s="18"/>
      <c r="W36" s="19"/>
      <c r="X36" s="13"/>
      <c r="Y36" s="13"/>
    </row>
    <row r="37" spans="2:25" ht="14.4" x14ac:dyDescent="0.25">
      <c r="B37" s="3">
        <v>2023</v>
      </c>
      <c r="C37" s="9">
        <v>3.1840000000000002</v>
      </c>
      <c r="E37" s="13"/>
      <c r="F37" s="22"/>
      <c r="G37" s="22"/>
      <c r="H37" s="22"/>
      <c r="I37" s="13"/>
      <c r="J37" s="13"/>
      <c r="K37" s="20"/>
      <c r="L37" s="13"/>
      <c r="M37" s="13"/>
      <c r="N37" s="13"/>
      <c r="O37" s="17"/>
      <c r="P37" s="17"/>
      <c r="Q37" s="13"/>
      <c r="R37" s="13"/>
      <c r="S37" s="20"/>
      <c r="T37" s="13"/>
      <c r="U37" s="13"/>
      <c r="V37" s="18"/>
      <c r="W37" s="19"/>
      <c r="X37" s="13"/>
      <c r="Y37" s="13"/>
    </row>
  </sheetData>
  <pageMargins left="0.75" right="0.75" top="1" bottom="1" header="0" footer="0"/>
  <pageSetup paperSize="9" scale="2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509CD-A4D5-44C0-B123-AE9DAEC35D3C}">
  <sheetPr>
    <pageSetUpPr fitToPage="1"/>
  </sheetPr>
  <dimension ref="A2:T37"/>
  <sheetViews>
    <sheetView zoomScaleNormal="100" workbookViewId="0">
      <selection activeCell="I34" sqref="I34"/>
    </sheetView>
  </sheetViews>
  <sheetFormatPr baseColWidth="10" defaultRowHeight="13.2" x14ac:dyDescent="0.25"/>
  <cols>
    <col min="3" max="5" width="17.88671875" customWidth="1"/>
    <col min="6" max="6" width="4.109375" customWidth="1"/>
    <col min="10" max="10" width="6.109375" customWidth="1"/>
    <col min="12" max="12" width="11.88671875" bestFit="1" customWidth="1"/>
  </cols>
  <sheetData>
    <row r="2" spans="1:20" s="4" customFormat="1" ht="22.8" x14ac:dyDescent="0.4">
      <c r="A2" s="12"/>
      <c r="B2" s="23" t="s">
        <v>16</v>
      </c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0" s="4" customFormat="1" x14ac:dyDescent="0.25">
      <c r="A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0" x14ac:dyDescent="0.25">
      <c r="A4" s="13"/>
      <c r="B4" s="24" t="s">
        <v>5</v>
      </c>
      <c r="C4" s="24" t="s">
        <v>10</v>
      </c>
      <c r="D4" s="24" t="s">
        <v>8</v>
      </c>
      <c r="E4" s="24" t="s">
        <v>9</v>
      </c>
      <c r="G4" s="13"/>
      <c r="H4" s="13"/>
      <c r="I4" s="15"/>
      <c r="J4" s="13"/>
      <c r="K4" s="13"/>
      <c r="L4" s="13"/>
      <c r="M4" s="13"/>
      <c r="N4" s="13"/>
      <c r="O4" s="13"/>
      <c r="P4" s="13"/>
      <c r="Q4" s="13"/>
      <c r="R4" s="13"/>
      <c r="S4" s="14"/>
      <c r="T4" s="14"/>
    </row>
    <row r="5" spans="1:20" x14ac:dyDescent="0.25">
      <c r="A5" s="15"/>
      <c r="B5" s="2">
        <v>1991</v>
      </c>
      <c r="C5" s="2">
        <v>0.7</v>
      </c>
      <c r="D5" s="2">
        <v>1.2</v>
      </c>
      <c r="E5" s="2">
        <v>0.7</v>
      </c>
      <c r="G5" s="15"/>
      <c r="H5" s="15"/>
      <c r="I5" s="15"/>
      <c r="J5" s="13"/>
      <c r="K5" s="15"/>
      <c r="L5" s="16"/>
      <c r="M5" s="17"/>
      <c r="N5" s="13"/>
      <c r="O5" s="15"/>
      <c r="P5" s="20"/>
      <c r="Q5" s="13"/>
      <c r="R5" s="15"/>
      <c r="S5" s="16"/>
      <c r="T5" s="17"/>
    </row>
    <row r="6" spans="1:20" x14ac:dyDescent="0.25">
      <c r="A6" s="15"/>
      <c r="B6" s="2">
        <v>1992</v>
      </c>
      <c r="C6" s="2">
        <v>1</v>
      </c>
      <c r="D6" s="2">
        <v>1.1000000000000001</v>
      </c>
      <c r="E6" s="2">
        <v>0.6</v>
      </c>
      <c r="G6" s="15"/>
      <c r="H6" s="15"/>
      <c r="I6" s="15"/>
      <c r="J6" s="13"/>
      <c r="K6" s="15"/>
      <c r="L6" s="16"/>
      <c r="M6" s="17"/>
      <c r="N6" s="13"/>
      <c r="O6" s="15"/>
      <c r="P6" s="20"/>
      <c r="Q6" s="13"/>
      <c r="R6" s="15"/>
      <c r="S6" s="16"/>
      <c r="T6" s="17"/>
    </row>
    <row r="7" spans="1:20" x14ac:dyDescent="0.25">
      <c r="A7" s="15"/>
      <c r="B7" s="2">
        <v>1993</v>
      </c>
      <c r="C7" s="2">
        <v>1.2</v>
      </c>
      <c r="D7" s="2">
        <v>0.4</v>
      </c>
      <c r="E7" s="2">
        <v>0.5</v>
      </c>
      <c r="G7" s="15"/>
      <c r="H7" s="15"/>
      <c r="I7" s="13"/>
      <c r="J7" s="13"/>
      <c r="K7" s="15"/>
      <c r="L7" s="16"/>
      <c r="M7" s="17"/>
      <c r="N7" s="13"/>
      <c r="O7" s="15"/>
      <c r="P7" s="20"/>
      <c r="Q7" s="13"/>
      <c r="R7" s="15"/>
      <c r="S7" s="16"/>
      <c r="T7" s="17"/>
    </row>
    <row r="8" spans="1:20" x14ac:dyDescent="0.25">
      <c r="A8" s="15"/>
      <c r="B8" s="2">
        <v>1994</v>
      </c>
      <c r="C8" s="2">
        <v>1.3</v>
      </c>
      <c r="D8" s="2">
        <v>0.2</v>
      </c>
      <c r="E8" s="2">
        <v>0.6</v>
      </c>
      <c r="F8" s="1"/>
      <c r="G8" s="15"/>
      <c r="H8" s="15"/>
      <c r="I8" s="15"/>
      <c r="J8" s="15"/>
      <c r="K8" s="15"/>
      <c r="L8" s="16"/>
      <c r="M8" s="16"/>
      <c r="N8" s="15"/>
      <c r="O8" s="15"/>
      <c r="P8" s="21"/>
      <c r="Q8" s="13"/>
      <c r="R8" s="15"/>
      <c r="S8" s="16"/>
      <c r="T8" s="16"/>
    </row>
    <row r="9" spans="1:20" x14ac:dyDescent="0.25">
      <c r="A9" s="15"/>
      <c r="B9" s="2">
        <v>1995</v>
      </c>
      <c r="C9" s="2">
        <v>1.3</v>
      </c>
      <c r="D9" s="2">
        <v>0.1</v>
      </c>
      <c r="E9" s="2">
        <v>0.8</v>
      </c>
      <c r="F9" s="1"/>
      <c r="G9" s="15"/>
      <c r="H9" s="15"/>
      <c r="I9" s="15"/>
      <c r="J9" s="15"/>
      <c r="K9" s="15"/>
      <c r="L9" s="16"/>
      <c r="M9" s="16"/>
      <c r="N9" s="15"/>
      <c r="O9" s="15"/>
      <c r="P9" s="21"/>
      <c r="Q9" s="13"/>
      <c r="R9" s="15"/>
      <c r="S9" s="16"/>
      <c r="T9" s="16"/>
    </row>
    <row r="10" spans="1:20" x14ac:dyDescent="0.25">
      <c r="A10" s="15"/>
      <c r="B10" s="2">
        <v>1996</v>
      </c>
      <c r="C10" s="2">
        <v>1.5</v>
      </c>
      <c r="D10" s="2">
        <v>0.1</v>
      </c>
      <c r="E10" s="2">
        <v>0.8</v>
      </c>
      <c r="F10" s="1"/>
      <c r="G10" s="15"/>
      <c r="H10" s="15"/>
      <c r="I10" s="15"/>
      <c r="J10" s="15"/>
      <c r="K10" s="15"/>
      <c r="L10" s="16"/>
      <c r="M10" s="16"/>
      <c r="N10" s="15"/>
      <c r="O10" s="15"/>
      <c r="P10" s="21"/>
      <c r="Q10" s="13"/>
      <c r="R10" s="15"/>
      <c r="S10" s="16"/>
      <c r="T10" s="16"/>
    </row>
    <row r="11" spans="1:20" x14ac:dyDescent="0.25">
      <c r="A11" s="13"/>
      <c r="B11" s="3">
        <v>1997</v>
      </c>
      <c r="C11" s="3">
        <v>1</v>
      </c>
      <c r="D11" s="3">
        <v>0.1</v>
      </c>
      <c r="E11" s="3">
        <v>1</v>
      </c>
      <c r="G11" s="13"/>
      <c r="H11" s="13"/>
      <c r="I11" s="13"/>
      <c r="J11" s="13"/>
      <c r="K11" s="13"/>
      <c r="L11" s="17"/>
      <c r="M11" s="17"/>
      <c r="N11" s="13"/>
      <c r="O11" s="13"/>
      <c r="P11" s="20"/>
      <c r="Q11" s="13"/>
      <c r="R11" s="13"/>
      <c r="S11" s="17"/>
      <c r="T11" s="17"/>
    </row>
    <row r="12" spans="1:20" x14ac:dyDescent="0.25">
      <c r="A12" s="13"/>
      <c r="B12" s="3">
        <v>1998</v>
      </c>
      <c r="C12" s="3">
        <v>1.3</v>
      </c>
      <c r="D12" s="3">
        <v>0.2</v>
      </c>
      <c r="E12" s="3">
        <v>1.1000000000000001</v>
      </c>
      <c r="G12" s="13"/>
      <c r="H12" s="13"/>
      <c r="I12" s="13"/>
      <c r="J12" s="13"/>
      <c r="K12" s="13"/>
      <c r="L12" s="17"/>
      <c r="M12" s="17"/>
      <c r="N12" s="13"/>
      <c r="O12" s="13"/>
      <c r="P12" s="20"/>
      <c r="Q12" s="13"/>
      <c r="R12" s="13"/>
      <c r="S12" s="17"/>
      <c r="T12" s="17"/>
    </row>
    <row r="13" spans="1:20" x14ac:dyDescent="0.25">
      <c r="A13" s="13"/>
      <c r="B13" s="3">
        <v>1999</v>
      </c>
      <c r="C13" s="3">
        <v>1.6</v>
      </c>
      <c r="D13" s="3">
        <v>0.2</v>
      </c>
      <c r="E13" s="3">
        <v>1.5</v>
      </c>
      <c r="G13" s="13"/>
      <c r="H13" s="13"/>
      <c r="I13" s="13"/>
      <c r="J13" s="13"/>
      <c r="K13" s="13"/>
      <c r="L13" s="17"/>
      <c r="M13" s="17"/>
      <c r="N13" s="13"/>
      <c r="O13" s="13"/>
      <c r="P13" s="20"/>
      <c r="Q13" s="13"/>
      <c r="R13" s="13"/>
      <c r="S13" s="17"/>
      <c r="T13" s="17"/>
    </row>
    <row r="14" spans="1:20" x14ac:dyDescent="0.25">
      <c r="A14" s="13"/>
      <c r="B14" s="3">
        <v>2000</v>
      </c>
      <c r="C14" s="3">
        <v>1.5</v>
      </c>
      <c r="D14" s="3">
        <v>0.2</v>
      </c>
      <c r="E14" s="3">
        <v>1.3</v>
      </c>
      <c r="G14" s="13"/>
      <c r="H14" s="13"/>
      <c r="I14" s="13"/>
      <c r="J14" s="13"/>
      <c r="K14" s="13"/>
      <c r="L14" s="17"/>
      <c r="M14" s="17"/>
      <c r="N14" s="13"/>
      <c r="O14" s="13"/>
      <c r="P14" s="20"/>
      <c r="Q14" s="13"/>
      <c r="R14" s="13"/>
      <c r="S14" s="17"/>
      <c r="T14" s="17"/>
    </row>
    <row r="15" spans="1:20" ht="14.4" x14ac:dyDescent="0.25">
      <c r="A15" s="13"/>
      <c r="B15" s="3">
        <v>2001</v>
      </c>
      <c r="C15" s="3">
        <v>1.6</v>
      </c>
      <c r="D15" s="3">
        <v>0.1</v>
      </c>
      <c r="E15" s="3">
        <v>1.5</v>
      </c>
      <c r="G15" s="13"/>
      <c r="H15" s="13"/>
      <c r="I15" s="13"/>
      <c r="J15" s="13"/>
      <c r="K15" s="13"/>
      <c r="L15" s="17"/>
      <c r="M15" s="17"/>
      <c r="N15" s="13"/>
      <c r="O15" s="13"/>
      <c r="P15" s="20"/>
      <c r="Q15" s="13"/>
      <c r="R15" s="13"/>
      <c r="S15" s="18"/>
      <c r="T15" s="19"/>
    </row>
    <row r="16" spans="1:20" ht="14.4" x14ac:dyDescent="0.25">
      <c r="A16" s="13"/>
      <c r="B16" s="3">
        <v>2002</v>
      </c>
      <c r="C16" s="3">
        <v>1.3</v>
      </c>
      <c r="D16" s="3">
        <v>0.1</v>
      </c>
      <c r="E16" s="3">
        <v>1.6</v>
      </c>
      <c r="G16" s="13"/>
      <c r="H16" s="13"/>
      <c r="I16" s="13"/>
      <c r="J16" s="13"/>
      <c r="K16" s="13"/>
      <c r="L16" s="17"/>
      <c r="M16" s="17"/>
      <c r="N16" s="13"/>
      <c r="O16" s="13"/>
      <c r="P16" s="20"/>
      <c r="Q16" s="13"/>
      <c r="R16" s="13"/>
      <c r="S16" s="18"/>
      <c r="T16" s="19"/>
    </row>
    <row r="17" spans="1:20" ht="14.4" x14ac:dyDescent="0.25">
      <c r="A17" s="13"/>
      <c r="B17" s="3">
        <v>2003</v>
      </c>
      <c r="C17" s="3">
        <v>1.5</v>
      </c>
      <c r="D17" s="3">
        <v>0.1</v>
      </c>
      <c r="E17" s="3">
        <v>1.7</v>
      </c>
      <c r="G17" s="13"/>
      <c r="H17" s="13"/>
      <c r="I17" s="13"/>
      <c r="J17" s="13"/>
      <c r="K17" s="13"/>
      <c r="L17" s="17"/>
      <c r="M17" s="17"/>
      <c r="N17" s="13"/>
      <c r="O17" s="13"/>
      <c r="P17" s="13"/>
      <c r="Q17" s="13"/>
      <c r="R17" s="13"/>
      <c r="S17" s="18"/>
      <c r="T17" s="19"/>
    </row>
    <row r="18" spans="1:20" ht="14.4" x14ac:dyDescent="0.25">
      <c r="A18" s="13"/>
      <c r="B18" s="3">
        <v>2004</v>
      </c>
      <c r="C18" s="3">
        <v>1.6</v>
      </c>
      <c r="D18" s="3">
        <v>0.1</v>
      </c>
      <c r="E18" s="3">
        <v>1.6</v>
      </c>
      <c r="G18" s="13"/>
      <c r="H18" s="13"/>
      <c r="I18" s="13"/>
      <c r="J18" s="13"/>
      <c r="K18" s="13"/>
      <c r="L18" s="17"/>
      <c r="M18" s="17"/>
      <c r="N18" s="13"/>
      <c r="O18" s="13"/>
      <c r="P18" s="13"/>
      <c r="Q18" s="13"/>
      <c r="R18" s="13"/>
      <c r="S18" s="18"/>
      <c r="T18" s="19"/>
    </row>
    <row r="19" spans="1:20" ht="14.4" x14ac:dyDescent="0.25">
      <c r="A19" s="13"/>
      <c r="B19" s="3">
        <v>2005</v>
      </c>
      <c r="C19" s="3">
        <v>1.7</v>
      </c>
      <c r="D19" s="3">
        <v>0.2</v>
      </c>
      <c r="E19" s="3">
        <v>1.7</v>
      </c>
      <c r="G19" s="13"/>
      <c r="H19" s="13"/>
      <c r="I19" s="13"/>
      <c r="J19" s="13"/>
      <c r="K19" s="13"/>
      <c r="L19" s="17"/>
      <c r="M19" s="17"/>
      <c r="N19" s="13"/>
      <c r="O19" s="13"/>
      <c r="P19" s="13"/>
      <c r="Q19" s="13"/>
      <c r="R19" s="13"/>
      <c r="S19" s="18"/>
      <c r="T19" s="19"/>
    </row>
    <row r="20" spans="1:20" ht="14.4" x14ac:dyDescent="0.25">
      <c r="A20" s="13"/>
      <c r="B20" s="3">
        <v>2006</v>
      </c>
      <c r="C20" s="3">
        <v>1.7</v>
      </c>
      <c r="D20" s="3">
        <v>0.2</v>
      </c>
      <c r="E20" s="3">
        <v>1.8</v>
      </c>
      <c r="G20" s="13"/>
      <c r="H20" s="13"/>
      <c r="I20" s="13"/>
      <c r="J20" s="13"/>
      <c r="K20" s="13"/>
      <c r="L20" s="17"/>
      <c r="M20" s="17"/>
      <c r="N20" s="13"/>
      <c r="O20" s="13"/>
      <c r="P20" s="13"/>
      <c r="Q20" s="13"/>
      <c r="R20" s="13"/>
      <c r="S20" s="18"/>
      <c r="T20" s="19"/>
    </row>
    <row r="21" spans="1:20" ht="14.4" x14ac:dyDescent="0.25">
      <c r="A21" s="13"/>
      <c r="B21" s="3">
        <v>2007</v>
      </c>
      <c r="C21" s="3">
        <v>1.6</v>
      </c>
      <c r="D21" s="3">
        <v>0.2</v>
      </c>
      <c r="E21" s="3">
        <v>1.9</v>
      </c>
      <c r="G21" s="13"/>
      <c r="H21" s="13"/>
      <c r="I21" s="13"/>
      <c r="J21" s="13"/>
      <c r="K21" s="13"/>
      <c r="L21" s="17"/>
      <c r="M21" s="17"/>
      <c r="N21" s="13"/>
      <c r="O21" s="13"/>
      <c r="P21" s="13"/>
      <c r="Q21" s="13"/>
      <c r="R21" s="13"/>
      <c r="S21" s="18"/>
      <c r="T21" s="19"/>
    </row>
    <row r="22" spans="1:20" ht="14.4" x14ac:dyDescent="0.25">
      <c r="A22" s="13"/>
      <c r="B22" s="3">
        <v>2008</v>
      </c>
      <c r="C22" s="3">
        <v>1.1000000000000001</v>
      </c>
      <c r="D22" s="9">
        <v>0.10791199999999999</v>
      </c>
      <c r="E22" s="3">
        <v>1.6</v>
      </c>
      <c r="G22" s="13"/>
      <c r="H22" s="13"/>
      <c r="I22" s="13"/>
      <c r="J22" s="13"/>
      <c r="K22" s="13"/>
      <c r="L22" s="17"/>
      <c r="M22" s="17"/>
      <c r="N22" s="13"/>
      <c r="O22" s="13"/>
      <c r="P22" s="13"/>
      <c r="Q22" s="13"/>
      <c r="R22" s="13"/>
      <c r="S22" s="18"/>
      <c r="T22" s="19"/>
    </row>
    <row r="23" spans="1:20" ht="14.4" x14ac:dyDescent="0.25">
      <c r="A23" s="13"/>
      <c r="B23" s="3">
        <v>2009</v>
      </c>
      <c r="C23" s="3">
        <v>1.1000000000000001</v>
      </c>
      <c r="D23" s="3">
        <v>0.1</v>
      </c>
      <c r="E23" s="3">
        <v>1.3</v>
      </c>
      <c r="G23" s="13"/>
      <c r="H23" s="13"/>
      <c r="I23" s="13"/>
      <c r="J23" s="13"/>
      <c r="K23" s="13"/>
      <c r="L23" s="17"/>
      <c r="M23" s="17"/>
      <c r="N23" s="13"/>
      <c r="O23" s="13"/>
      <c r="P23" s="13"/>
      <c r="Q23" s="13"/>
      <c r="R23" s="13"/>
      <c r="S23" s="18"/>
      <c r="T23" s="19"/>
    </row>
    <row r="24" spans="1:20" ht="14.4" x14ac:dyDescent="0.25">
      <c r="A24" s="13"/>
      <c r="B24" s="3">
        <v>2010</v>
      </c>
      <c r="C24" s="3">
        <v>0.7</v>
      </c>
      <c r="D24" s="3">
        <v>0.1</v>
      </c>
      <c r="E24" s="3">
        <v>1.3</v>
      </c>
      <c r="G24" s="13"/>
      <c r="H24" s="13"/>
      <c r="I24" s="13"/>
      <c r="J24" s="13"/>
      <c r="K24" s="13"/>
      <c r="L24" s="17"/>
      <c r="M24" s="17"/>
      <c r="N24" s="13"/>
      <c r="O24" s="13"/>
      <c r="P24" s="13"/>
      <c r="Q24" s="13"/>
      <c r="R24" s="13"/>
      <c r="S24" s="18"/>
      <c r="T24" s="19"/>
    </row>
    <row r="25" spans="1:20" ht="14.4" x14ac:dyDescent="0.25">
      <c r="A25" s="13"/>
      <c r="B25" s="3">
        <v>2011</v>
      </c>
      <c r="C25" s="9">
        <v>0.72</v>
      </c>
      <c r="D25" s="9">
        <v>0.09</v>
      </c>
      <c r="E25" s="9">
        <v>1.43</v>
      </c>
      <c r="G25" s="13"/>
      <c r="H25" s="13"/>
      <c r="I25" s="13"/>
      <c r="J25" s="13"/>
      <c r="K25" s="13"/>
      <c r="L25" s="17"/>
      <c r="M25" s="17"/>
      <c r="N25" s="13"/>
      <c r="O25" s="13"/>
      <c r="P25" s="13"/>
      <c r="Q25" s="13"/>
      <c r="R25" s="13"/>
      <c r="S25" s="18"/>
      <c r="T25" s="19"/>
    </row>
    <row r="26" spans="1:20" ht="14.4" x14ac:dyDescent="0.25">
      <c r="A26" s="13"/>
      <c r="B26" s="3">
        <v>2012</v>
      </c>
      <c r="C26" s="9">
        <v>0.7</v>
      </c>
      <c r="D26" s="9">
        <v>0.1</v>
      </c>
      <c r="E26" s="9">
        <v>1.5</v>
      </c>
      <c r="G26" s="13"/>
      <c r="H26" s="13"/>
      <c r="I26" s="13"/>
      <c r="J26" s="13"/>
      <c r="K26" s="13"/>
      <c r="L26" s="17"/>
      <c r="M26" s="17"/>
      <c r="N26" s="13"/>
      <c r="O26" s="13"/>
      <c r="P26" s="13"/>
      <c r="Q26" s="13"/>
      <c r="R26" s="13"/>
      <c r="S26" s="18"/>
      <c r="T26" s="19"/>
    </row>
    <row r="27" spans="1:20" ht="14.4" x14ac:dyDescent="0.25">
      <c r="A27" s="13"/>
      <c r="B27" s="3">
        <v>2013</v>
      </c>
      <c r="C27" s="9">
        <v>0.9</v>
      </c>
      <c r="D27" s="9">
        <v>0.1</v>
      </c>
      <c r="E27" s="9">
        <v>1.3</v>
      </c>
      <c r="G27" s="13"/>
      <c r="H27" s="13"/>
      <c r="I27" s="13"/>
      <c r="J27" s="13"/>
      <c r="K27" s="13"/>
      <c r="L27" s="17"/>
      <c r="M27" s="17"/>
      <c r="N27" s="13"/>
      <c r="O27" s="13"/>
      <c r="P27" s="13"/>
      <c r="Q27" s="13"/>
      <c r="R27" s="13"/>
      <c r="S27" s="18"/>
      <c r="T27" s="19"/>
    </row>
    <row r="28" spans="1:20" ht="14.4" x14ac:dyDescent="0.25">
      <c r="A28" s="13"/>
      <c r="B28" s="3">
        <v>2014</v>
      </c>
      <c r="C28" s="9">
        <v>1.1000000000000001</v>
      </c>
      <c r="D28" s="9">
        <v>0.1</v>
      </c>
      <c r="E28" s="9">
        <v>1.3</v>
      </c>
      <c r="G28" s="13"/>
      <c r="H28" s="13"/>
      <c r="I28" s="13"/>
      <c r="J28" s="13"/>
      <c r="K28" s="13"/>
      <c r="L28" s="17"/>
      <c r="M28" s="17"/>
      <c r="N28" s="13"/>
      <c r="O28" s="13"/>
      <c r="P28" s="13"/>
      <c r="Q28" s="13"/>
      <c r="R28" s="13"/>
      <c r="S28" s="18"/>
      <c r="T28" s="19"/>
    </row>
    <row r="29" spans="1:20" ht="14.4" x14ac:dyDescent="0.25">
      <c r="A29" s="13"/>
      <c r="B29" s="3">
        <v>2015</v>
      </c>
      <c r="C29" s="9">
        <v>1.2</v>
      </c>
      <c r="D29" s="9">
        <v>0.1</v>
      </c>
      <c r="E29" s="9">
        <v>1.3</v>
      </c>
      <c r="G29" s="13"/>
      <c r="H29" s="13"/>
      <c r="I29" s="13"/>
      <c r="J29" s="13"/>
      <c r="K29" s="13"/>
      <c r="L29" s="17"/>
      <c r="M29" s="17"/>
      <c r="N29" s="13"/>
      <c r="O29" s="13"/>
      <c r="P29" s="13"/>
      <c r="Q29" s="13"/>
      <c r="R29" s="13"/>
      <c r="S29" s="18"/>
      <c r="T29" s="19"/>
    </row>
    <row r="30" spans="1:20" ht="14.4" x14ac:dyDescent="0.25">
      <c r="A30" s="13"/>
      <c r="B30" s="3">
        <v>2016</v>
      </c>
      <c r="C30" s="9">
        <v>1.9039999999999999</v>
      </c>
      <c r="D30" s="9">
        <v>0.04</v>
      </c>
      <c r="E30" s="9">
        <v>1.494</v>
      </c>
      <c r="G30" s="13"/>
      <c r="H30" s="20"/>
      <c r="I30" s="13"/>
      <c r="J30" s="13"/>
      <c r="K30" s="13"/>
      <c r="L30" s="17"/>
      <c r="M30" s="17"/>
      <c r="N30" s="13"/>
      <c r="O30" s="13"/>
      <c r="P30" s="20"/>
      <c r="Q30" s="13"/>
      <c r="R30" s="13"/>
      <c r="S30" s="18"/>
      <c r="T30" s="19"/>
    </row>
    <row r="31" spans="1:20" ht="14.4" x14ac:dyDescent="0.25">
      <c r="A31" s="13"/>
      <c r="B31" s="3">
        <v>2017</v>
      </c>
      <c r="C31" s="9">
        <v>1.877</v>
      </c>
      <c r="D31" s="9">
        <v>0.04</v>
      </c>
      <c r="E31" s="9">
        <v>1.5029999999999999</v>
      </c>
      <c r="G31" s="13"/>
      <c r="H31" s="20"/>
      <c r="I31" s="13"/>
      <c r="J31" s="13"/>
      <c r="K31" s="13"/>
      <c r="L31" s="17"/>
      <c r="M31" s="17"/>
      <c r="N31" s="13"/>
      <c r="O31" s="13"/>
      <c r="P31" s="20"/>
      <c r="Q31" s="13"/>
      <c r="R31" s="13"/>
      <c r="S31" s="18"/>
      <c r="T31" s="19"/>
    </row>
    <row r="32" spans="1:20" ht="14.4" x14ac:dyDescent="0.25">
      <c r="A32" s="13"/>
      <c r="B32" s="3">
        <v>2018</v>
      </c>
      <c r="C32" s="9">
        <v>1.593</v>
      </c>
      <c r="D32" s="9">
        <v>0.06</v>
      </c>
      <c r="E32" s="9">
        <v>1.508</v>
      </c>
      <c r="G32" s="13"/>
      <c r="H32" s="20"/>
      <c r="I32" s="13"/>
      <c r="J32" s="13"/>
      <c r="K32" s="13"/>
      <c r="L32" s="17"/>
      <c r="M32" s="17"/>
      <c r="N32" s="13"/>
      <c r="O32" s="13"/>
      <c r="P32" s="20"/>
      <c r="Q32" s="13"/>
      <c r="R32" s="13"/>
      <c r="S32" s="18"/>
      <c r="T32" s="19"/>
    </row>
    <row r="33" spans="1:20" ht="14.4" x14ac:dyDescent="0.25">
      <c r="A33" s="13"/>
      <c r="B33" s="3">
        <v>2019</v>
      </c>
      <c r="C33" s="9">
        <v>1.4410000000000001</v>
      </c>
      <c r="D33" s="9">
        <v>3.0000000000000001E-3</v>
      </c>
      <c r="E33" s="9">
        <v>1.423</v>
      </c>
      <c r="G33" s="13"/>
      <c r="H33" s="20"/>
      <c r="I33" s="13"/>
      <c r="J33" s="13"/>
      <c r="K33" s="13"/>
      <c r="L33" s="17"/>
      <c r="M33" s="17"/>
      <c r="N33" s="13"/>
      <c r="O33" s="13"/>
      <c r="P33" s="20"/>
      <c r="Q33" s="13"/>
      <c r="R33" s="13"/>
      <c r="S33" s="18"/>
      <c r="T33" s="19"/>
    </row>
    <row r="34" spans="1:20" ht="14.4" x14ac:dyDescent="0.25">
      <c r="A34" s="13"/>
      <c r="B34" s="3">
        <v>2020</v>
      </c>
      <c r="C34" s="9">
        <v>1.397</v>
      </c>
      <c r="D34" s="9">
        <v>3.0000000000000001E-3</v>
      </c>
      <c r="E34" s="9">
        <v>1.284</v>
      </c>
      <c r="G34" s="13"/>
      <c r="H34" s="20"/>
      <c r="I34" s="13"/>
      <c r="J34" s="13"/>
      <c r="K34" s="13"/>
      <c r="L34" s="17"/>
      <c r="M34" s="17"/>
      <c r="N34" s="13"/>
      <c r="O34" s="13"/>
      <c r="P34" s="20"/>
      <c r="Q34" s="13"/>
      <c r="R34" s="13"/>
      <c r="S34" s="18"/>
      <c r="T34" s="19"/>
    </row>
    <row r="35" spans="1:20" ht="14.4" x14ac:dyDescent="0.25">
      <c r="A35" s="13"/>
      <c r="B35" s="3">
        <v>2021</v>
      </c>
      <c r="C35" s="9">
        <v>1.3</v>
      </c>
      <c r="D35" s="9">
        <v>4.0000000000000001E-3</v>
      </c>
      <c r="E35" s="9">
        <v>1.292</v>
      </c>
      <c r="G35" s="13"/>
      <c r="H35" s="20"/>
      <c r="I35" s="13"/>
      <c r="J35" s="13"/>
      <c r="K35" s="13"/>
      <c r="L35" s="17"/>
      <c r="M35" s="17"/>
      <c r="N35" s="13"/>
      <c r="O35" s="13"/>
      <c r="P35" s="20"/>
      <c r="Q35" s="13"/>
      <c r="R35" s="13"/>
      <c r="S35" s="18"/>
      <c r="T35" s="19"/>
    </row>
    <row r="36" spans="1:20" ht="14.4" x14ac:dyDescent="0.25">
      <c r="A36" s="13"/>
      <c r="B36" s="3">
        <v>2022</v>
      </c>
      <c r="C36" s="9">
        <v>1.659</v>
      </c>
      <c r="D36" s="9">
        <v>3.0000000000000001E-3</v>
      </c>
      <c r="E36" s="9">
        <v>1.524</v>
      </c>
      <c r="G36" s="13"/>
      <c r="H36" s="20"/>
      <c r="I36" s="13"/>
      <c r="J36" s="13"/>
      <c r="K36" s="13"/>
      <c r="L36" s="17"/>
      <c r="M36" s="17"/>
      <c r="N36" s="13"/>
      <c r="O36" s="13"/>
      <c r="P36" s="20"/>
      <c r="Q36" s="13"/>
      <c r="R36" s="13"/>
      <c r="S36" s="18"/>
      <c r="T36" s="19"/>
    </row>
    <row r="37" spans="1:20" ht="14.4" x14ac:dyDescent="0.25">
      <c r="A37" s="13"/>
      <c r="B37" s="3">
        <v>2023</v>
      </c>
      <c r="C37" s="9">
        <v>1.8320000000000001</v>
      </c>
      <c r="D37" s="9">
        <v>4.5999999999999999E-3</v>
      </c>
      <c r="E37" s="9">
        <v>1.304</v>
      </c>
      <c r="G37" s="13"/>
      <c r="H37" s="20"/>
      <c r="I37" s="13"/>
      <c r="J37" s="13"/>
      <c r="K37" s="13"/>
      <c r="L37" s="17"/>
      <c r="M37" s="17"/>
      <c r="N37" s="13"/>
      <c r="O37" s="13"/>
      <c r="P37" s="20"/>
      <c r="Q37" s="13"/>
      <c r="R37" s="13"/>
      <c r="S37" s="18"/>
      <c r="T37" s="19"/>
    </row>
  </sheetData>
  <pageMargins left="0.75" right="0.75" top="1" bottom="1" header="0" footer="0"/>
  <pageSetup paperSize="9" scale="2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84505-6463-4C63-B820-1D96371ED34A}">
  <sheetPr>
    <pageSetUpPr fitToPage="1"/>
  </sheetPr>
  <dimension ref="A2:O37"/>
  <sheetViews>
    <sheetView zoomScaleNormal="100" workbookViewId="0">
      <selection activeCell="D10" sqref="D10"/>
    </sheetView>
  </sheetViews>
  <sheetFormatPr baseColWidth="10" defaultRowHeight="13.2" x14ac:dyDescent="0.25"/>
  <cols>
    <col min="5" max="5" width="6.109375" customWidth="1"/>
    <col min="7" max="7" width="11.88671875" bestFit="1" customWidth="1"/>
  </cols>
  <sheetData>
    <row r="2" spans="1:15" s="4" customFormat="1" ht="22.8" x14ac:dyDescent="0.4">
      <c r="A2" s="12"/>
      <c r="B2" s="23" t="s">
        <v>0</v>
      </c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s="4" customFormat="1" x14ac:dyDescent="0.25">
      <c r="A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x14ac:dyDescent="0.25">
      <c r="A4" s="13"/>
      <c r="B4" s="24" t="s">
        <v>5</v>
      </c>
      <c r="C4" s="24" t="s">
        <v>14</v>
      </c>
      <c r="D4" s="1"/>
      <c r="F4" s="13"/>
      <c r="G4" s="13"/>
      <c r="H4" s="13"/>
      <c r="I4" s="13"/>
      <c r="J4" s="13"/>
      <c r="K4" s="13"/>
      <c r="L4" s="13"/>
      <c r="M4" s="13"/>
      <c r="N4" s="14"/>
      <c r="O4" s="14"/>
    </row>
    <row r="5" spans="1:15" x14ac:dyDescent="0.25">
      <c r="A5" s="15"/>
      <c r="B5" s="2">
        <v>1991</v>
      </c>
      <c r="C5" s="2">
        <v>44</v>
      </c>
      <c r="D5" s="1"/>
      <c r="F5" s="15"/>
      <c r="G5" s="16"/>
      <c r="H5" s="17"/>
      <c r="I5" s="13"/>
      <c r="J5" s="15"/>
      <c r="K5" s="20"/>
      <c r="L5" s="13"/>
      <c r="M5" s="15"/>
      <c r="N5" s="16"/>
      <c r="O5" s="17"/>
    </row>
    <row r="6" spans="1:15" x14ac:dyDescent="0.25">
      <c r="A6" s="15"/>
      <c r="B6" s="2">
        <v>1992</v>
      </c>
      <c r="C6" s="2">
        <v>47</v>
      </c>
      <c r="D6" s="1"/>
      <c r="F6" s="15"/>
      <c r="G6" s="16"/>
      <c r="H6" s="17"/>
      <c r="I6" s="13"/>
      <c r="J6" s="15"/>
      <c r="K6" s="20"/>
      <c r="L6" s="13"/>
      <c r="M6" s="15"/>
      <c r="N6" s="16"/>
      <c r="O6" s="17"/>
    </row>
    <row r="7" spans="1:15" x14ac:dyDescent="0.25">
      <c r="A7" s="15"/>
      <c r="B7" s="2">
        <v>1993</v>
      </c>
      <c r="C7" s="2">
        <v>43</v>
      </c>
      <c r="F7" s="15"/>
      <c r="G7" s="16"/>
      <c r="H7" s="17"/>
      <c r="I7" s="13"/>
      <c r="J7" s="15"/>
      <c r="K7" s="20"/>
      <c r="L7" s="13"/>
      <c r="M7" s="15"/>
      <c r="N7" s="16"/>
      <c r="O7" s="17"/>
    </row>
    <row r="8" spans="1:15" x14ac:dyDescent="0.25">
      <c r="A8" s="15"/>
      <c r="B8" s="2">
        <v>1994</v>
      </c>
      <c r="C8" s="2">
        <v>58</v>
      </c>
      <c r="D8" s="1"/>
      <c r="E8" s="1"/>
      <c r="F8" s="15"/>
      <c r="G8" s="16"/>
      <c r="H8" s="16"/>
      <c r="I8" s="15"/>
      <c r="J8" s="15"/>
      <c r="K8" s="21"/>
      <c r="L8" s="13"/>
      <c r="M8" s="15"/>
      <c r="N8" s="16"/>
      <c r="O8" s="16"/>
    </row>
    <row r="9" spans="1:15" x14ac:dyDescent="0.25">
      <c r="A9" s="15"/>
      <c r="B9" s="2">
        <v>1995</v>
      </c>
      <c r="C9" s="2">
        <v>62</v>
      </c>
      <c r="D9" s="1"/>
      <c r="E9" s="1"/>
      <c r="F9" s="15"/>
      <c r="G9" s="16"/>
      <c r="H9" s="16"/>
      <c r="I9" s="15"/>
      <c r="J9" s="15"/>
      <c r="K9" s="21"/>
      <c r="L9" s="13"/>
      <c r="M9" s="15"/>
      <c r="N9" s="16"/>
      <c r="O9" s="16"/>
    </row>
    <row r="10" spans="1:15" x14ac:dyDescent="0.25">
      <c r="A10" s="15"/>
      <c r="B10" s="2">
        <v>1996</v>
      </c>
      <c r="C10" s="2">
        <v>72</v>
      </c>
      <c r="D10" s="1"/>
      <c r="E10" s="1"/>
      <c r="F10" s="15"/>
      <c r="G10" s="16"/>
      <c r="H10" s="16"/>
      <c r="I10" s="15"/>
      <c r="J10" s="15"/>
      <c r="K10" s="21"/>
      <c r="L10" s="13"/>
      <c r="M10" s="15"/>
      <c r="N10" s="16"/>
      <c r="O10" s="16"/>
    </row>
    <row r="11" spans="1:15" x14ac:dyDescent="0.25">
      <c r="A11" s="13"/>
      <c r="B11" s="3">
        <v>1997</v>
      </c>
      <c r="C11" s="3">
        <v>85</v>
      </c>
      <c r="F11" s="13"/>
      <c r="G11" s="17"/>
      <c r="H11" s="17"/>
      <c r="I11" s="13"/>
      <c r="J11" s="13"/>
      <c r="K11" s="20"/>
      <c r="L11" s="13"/>
      <c r="M11" s="13"/>
      <c r="N11" s="17"/>
      <c r="O11" s="17"/>
    </row>
    <row r="12" spans="1:15" x14ac:dyDescent="0.25">
      <c r="A12" s="13"/>
      <c r="B12" s="3">
        <v>1998</v>
      </c>
      <c r="C12" s="3">
        <v>89</v>
      </c>
      <c r="F12" s="13"/>
      <c r="G12" s="17"/>
      <c r="H12" s="17"/>
      <c r="I12" s="13"/>
      <c r="J12" s="13"/>
      <c r="K12" s="20"/>
      <c r="L12" s="13"/>
      <c r="M12" s="13"/>
      <c r="N12" s="17"/>
      <c r="O12" s="17"/>
    </row>
    <row r="13" spans="1:15" x14ac:dyDescent="0.25">
      <c r="A13" s="13"/>
      <c r="B13" s="3">
        <v>1999</v>
      </c>
      <c r="C13" s="3">
        <v>96</v>
      </c>
      <c r="F13" s="13"/>
      <c r="G13" s="17"/>
      <c r="H13" s="17"/>
      <c r="I13" s="13"/>
      <c r="J13" s="13"/>
      <c r="K13" s="20"/>
      <c r="L13" s="13"/>
      <c r="M13" s="13"/>
      <c r="N13" s="17"/>
      <c r="O13" s="17"/>
    </row>
    <row r="14" spans="1:15" x14ac:dyDescent="0.25">
      <c r="A14" s="13"/>
      <c r="B14" s="3">
        <v>2000</v>
      </c>
      <c r="C14" s="3">
        <v>113</v>
      </c>
      <c r="F14" s="13"/>
      <c r="G14" s="17"/>
      <c r="H14" s="17"/>
      <c r="I14" s="13"/>
      <c r="J14" s="13"/>
      <c r="K14" s="20"/>
      <c r="L14" s="13"/>
      <c r="M14" s="13"/>
      <c r="N14" s="17"/>
      <c r="O14" s="17"/>
    </row>
    <row r="15" spans="1:15" ht="14.4" x14ac:dyDescent="0.25">
      <c r="A15" s="13"/>
      <c r="B15" s="3">
        <v>2001</v>
      </c>
      <c r="C15" s="3">
        <v>134</v>
      </c>
      <c r="F15" s="13"/>
      <c r="G15" s="17"/>
      <c r="H15" s="17"/>
      <c r="I15" s="13"/>
      <c r="J15" s="13"/>
      <c r="K15" s="20"/>
      <c r="L15" s="13"/>
      <c r="M15" s="13"/>
      <c r="N15" s="18"/>
      <c r="O15" s="19"/>
    </row>
    <row r="16" spans="1:15" ht="14.4" x14ac:dyDescent="0.25">
      <c r="A16" s="13"/>
      <c r="B16" s="3">
        <v>2002</v>
      </c>
      <c r="C16" s="3">
        <v>136</v>
      </c>
      <c r="F16" s="13"/>
      <c r="G16" s="17"/>
      <c r="H16" s="17"/>
      <c r="I16" s="13"/>
      <c r="J16" s="13"/>
      <c r="K16" s="20"/>
      <c r="L16" s="13"/>
      <c r="M16" s="13"/>
      <c r="N16" s="18"/>
      <c r="O16" s="19"/>
    </row>
    <row r="17" spans="1:15" ht="14.4" x14ac:dyDescent="0.25">
      <c r="A17" s="13"/>
      <c r="B17" s="3">
        <v>2003</v>
      </c>
      <c r="C17" s="3">
        <v>146</v>
      </c>
      <c r="F17" s="13"/>
      <c r="G17" s="17"/>
      <c r="H17" s="17"/>
      <c r="I17" s="13"/>
      <c r="J17" s="13"/>
      <c r="K17" s="13"/>
      <c r="L17" s="13"/>
      <c r="M17" s="13"/>
      <c r="N17" s="18"/>
      <c r="O17" s="19"/>
    </row>
    <row r="18" spans="1:15" ht="14.4" x14ac:dyDescent="0.25">
      <c r="A18" s="13"/>
      <c r="B18" s="3">
        <v>2004</v>
      </c>
      <c r="C18" s="3">
        <v>154</v>
      </c>
      <c r="F18" s="13"/>
      <c r="G18" s="17"/>
      <c r="H18" s="17"/>
      <c r="I18" s="13"/>
      <c r="J18" s="13"/>
      <c r="K18" s="13"/>
      <c r="L18" s="13"/>
      <c r="M18" s="13"/>
      <c r="N18" s="18"/>
      <c r="O18" s="19"/>
    </row>
    <row r="19" spans="1:15" ht="14.4" x14ac:dyDescent="0.25">
      <c r="A19" s="13"/>
      <c r="B19" s="3">
        <v>2005</v>
      </c>
      <c r="C19" s="3">
        <v>159</v>
      </c>
      <c r="F19" s="13"/>
      <c r="G19" s="17"/>
      <c r="H19" s="17"/>
      <c r="I19" s="13"/>
      <c r="J19" s="13"/>
      <c r="K19" s="13"/>
      <c r="L19" s="13"/>
      <c r="M19" s="13"/>
      <c r="N19" s="18"/>
      <c r="O19" s="19"/>
    </row>
    <row r="20" spans="1:15" ht="14.4" x14ac:dyDescent="0.25">
      <c r="A20" s="13"/>
      <c r="B20" s="3">
        <v>2006</v>
      </c>
      <c r="C20" s="3">
        <v>173</v>
      </c>
      <c r="F20" s="13"/>
      <c r="G20" s="17"/>
      <c r="H20" s="17"/>
      <c r="I20" s="13"/>
      <c r="J20" s="13"/>
      <c r="K20" s="13"/>
      <c r="L20" s="13"/>
      <c r="M20" s="13"/>
      <c r="N20" s="18"/>
      <c r="O20" s="19"/>
    </row>
    <row r="21" spans="1:15" ht="14.4" x14ac:dyDescent="0.25">
      <c r="A21" s="13"/>
      <c r="B21" s="3">
        <v>2007</v>
      </c>
      <c r="C21" s="3">
        <v>179</v>
      </c>
      <c r="F21" s="13"/>
      <c r="G21" s="17"/>
      <c r="H21" s="17"/>
      <c r="I21" s="13"/>
      <c r="J21" s="13"/>
      <c r="K21" s="13"/>
      <c r="L21" s="13"/>
      <c r="M21" s="13"/>
      <c r="N21" s="18"/>
      <c r="O21" s="19"/>
    </row>
    <row r="22" spans="1:15" ht="14.4" x14ac:dyDescent="0.25">
      <c r="A22" s="13"/>
      <c r="B22" s="3">
        <v>2008</v>
      </c>
      <c r="C22" s="3">
        <v>151</v>
      </c>
      <c r="F22" s="13"/>
      <c r="G22" s="17"/>
      <c r="H22" s="17"/>
      <c r="I22" s="13"/>
      <c r="J22" s="13"/>
      <c r="K22" s="13"/>
      <c r="L22" s="13"/>
      <c r="M22" s="13"/>
      <c r="N22" s="18"/>
      <c r="O22" s="19"/>
    </row>
    <row r="23" spans="1:15" ht="14.4" x14ac:dyDescent="0.25">
      <c r="A23" s="13"/>
      <c r="B23" s="3">
        <v>2009</v>
      </c>
      <c r="C23" s="3">
        <v>132</v>
      </c>
      <c r="F23" s="13"/>
      <c r="G23" s="17"/>
      <c r="H23" s="17"/>
      <c r="I23" s="13"/>
      <c r="J23" s="13"/>
      <c r="K23" s="13"/>
      <c r="L23" s="13"/>
      <c r="M23" s="13"/>
      <c r="N23" s="18"/>
      <c r="O23" s="19"/>
    </row>
    <row r="24" spans="1:15" ht="14.4" x14ac:dyDescent="0.25">
      <c r="A24" s="13"/>
      <c r="B24" s="3">
        <v>2010</v>
      </c>
      <c r="C24" s="3">
        <v>148</v>
      </c>
      <c r="F24" s="13"/>
      <c r="G24" s="17"/>
      <c r="H24" s="17"/>
      <c r="I24" s="13"/>
      <c r="J24" s="13"/>
      <c r="K24" s="13"/>
      <c r="L24" s="13"/>
      <c r="M24" s="13"/>
      <c r="N24" s="18"/>
      <c r="O24" s="19"/>
    </row>
    <row r="25" spans="1:15" ht="14.4" x14ac:dyDescent="0.25">
      <c r="A25" s="13"/>
      <c r="B25" s="3">
        <v>2011</v>
      </c>
      <c r="C25" s="3">
        <v>154</v>
      </c>
      <c r="F25" s="13"/>
      <c r="G25" s="17"/>
      <c r="H25" s="17"/>
      <c r="I25" s="13"/>
      <c r="J25" s="13"/>
      <c r="K25" s="13"/>
      <c r="L25" s="13"/>
      <c r="M25" s="13"/>
      <c r="N25" s="18"/>
      <c r="O25" s="19"/>
    </row>
    <row r="26" spans="1:15" ht="14.4" x14ac:dyDescent="0.25">
      <c r="A26" s="13"/>
      <c r="B26" s="3">
        <v>2012</v>
      </c>
      <c r="C26" s="3">
        <v>158</v>
      </c>
      <c r="F26" s="13"/>
      <c r="G26" s="17"/>
      <c r="H26" s="17"/>
      <c r="I26" s="13"/>
      <c r="J26" s="13"/>
      <c r="K26" s="13"/>
      <c r="L26" s="13"/>
      <c r="M26" s="13"/>
      <c r="N26" s="18"/>
      <c r="O26" s="19"/>
    </row>
    <row r="27" spans="1:15" ht="14.4" x14ac:dyDescent="0.25">
      <c r="A27" s="13"/>
      <c r="B27" s="3">
        <v>2013</v>
      </c>
      <c r="C27" s="3">
        <v>148</v>
      </c>
      <c r="F27" s="13"/>
      <c r="G27" s="17"/>
      <c r="H27" s="17"/>
      <c r="I27" s="13"/>
      <c r="J27" s="13"/>
      <c r="K27" s="13"/>
      <c r="L27" s="13"/>
      <c r="M27" s="13"/>
      <c r="N27" s="18"/>
      <c r="O27" s="19"/>
    </row>
    <row r="28" spans="1:15" ht="14.4" x14ac:dyDescent="0.25">
      <c r="A28" s="13"/>
      <c r="B28" s="3">
        <v>2014</v>
      </c>
      <c r="C28" s="3">
        <v>139</v>
      </c>
      <c r="F28" s="13"/>
      <c r="G28" s="17"/>
      <c r="H28" s="17"/>
      <c r="I28" s="13"/>
      <c r="J28" s="13"/>
      <c r="K28" s="13"/>
      <c r="L28" s="13"/>
      <c r="M28" s="13"/>
      <c r="N28" s="18"/>
      <c r="O28" s="19"/>
    </row>
    <row r="29" spans="1:15" ht="14.4" x14ac:dyDescent="0.25">
      <c r="A29" s="13"/>
      <c r="B29" s="3">
        <v>2015</v>
      </c>
      <c r="C29" s="3">
        <v>134</v>
      </c>
      <c r="F29" s="13"/>
      <c r="G29" s="17"/>
      <c r="H29" s="17"/>
      <c r="I29" s="13"/>
      <c r="J29" s="13"/>
      <c r="K29" s="13"/>
      <c r="L29" s="13"/>
      <c r="M29" s="13"/>
      <c r="N29" s="18"/>
      <c r="O29" s="19"/>
    </row>
    <row r="30" spans="1:15" ht="14.4" x14ac:dyDescent="0.25">
      <c r="A30" s="13"/>
      <c r="B30" s="3">
        <v>2016</v>
      </c>
      <c r="C30" s="5">
        <v>159.66399999999999</v>
      </c>
      <c r="F30" s="13"/>
      <c r="G30" s="17"/>
      <c r="H30" s="17"/>
      <c r="I30" s="13"/>
      <c r="J30" s="13"/>
      <c r="K30" s="20"/>
      <c r="L30" s="13"/>
      <c r="M30" s="13"/>
      <c r="N30" s="18"/>
      <c r="O30" s="19"/>
    </row>
    <row r="31" spans="1:15" ht="14.4" x14ac:dyDescent="0.25">
      <c r="A31" s="13"/>
      <c r="B31" s="3">
        <v>2017</v>
      </c>
      <c r="C31" s="5">
        <v>164.41</v>
      </c>
      <c r="F31" s="13"/>
      <c r="G31" s="17"/>
      <c r="H31" s="17"/>
      <c r="I31" s="13"/>
      <c r="J31" s="13"/>
      <c r="K31" s="20"/>
      <c r="L31" s="13"/>
      <c r="M31" s="13"/>
      <c r="N31" s="18"/>
      <c r="O31" s="19"/>
    </row>
    <row r="32" spans="1:15" ht="14.4" x14ac:dyDescent="0.25">
      <c r="A32" s="13"/>
      <c r="B32" s="3">
        <v>2018</v>
      </c>
      <c r="C32" s="5">
        <v>162.571</v>
      </c>
      <c r="F32" s="13"/>
      <c r="G32" s="17"/>
      <c r="H32" s="17"/>
      <c r="I32" s="13"/>
      <c r="J32" s="13"/>
      <c r="K32" s="20"/>
      <c r="L32" s="13"/>
      <c r="M32" s="13"/>
      <c r="N32" s="18"/>
      <c r="O32" s="19"/>
    </row>
    <row r="33" spans="1:15" ht="14.4" x14ac:dyDescent="0.25">
      <c r="A33" s="13"/>
      <c r="B33" s="3">
        <v>2019</v>
      </c>
      <c r="C33" s="5">
        <v>171.27</v>
      </c>
      <c r="F33" s="13"/>
      <c r="G33" s="17"/>
      <c r="H33" s="17"/>
      <c r="I33" s="13"/>
      <c r="J33" s="13"/>
      <c r="K33" s="20"/>
      <c r="L33" s="13"/>
      <c r="M33" s="13"/>
      <c r="N33" s="18"/>
      <c r="O33" s="19"/>
    </row>
    <row r="34" spans="1:15" ht="14.4" x14ac:dyDescent="0.25">
      <c r="A34" s="13"/>
      <c r="B34" s="3">
        <v>2020</v>
      </c>
      <c r="C34" s="5">
        <v>158.03</v>
      </c>
      <c r="F34" s="13"/>
      <c r="G34" s="17"/>
      <c r="H34" s="17"/>
      <c r="I34" s="13"/>
      <c r="J34" s="13"/>
      <c r="K34" s="20"/>
      <c r="L34" s="13"/>
      <c r="M34" s="13"/>
      <c r="N34" s="18"/>
      <c r="O34" s="19"/>
    </row>
    <row r="35" spans="1:15" ht="14.4" x14ac:dyDescent="0.25">
      <c r="A35" s="13"/>
      <c r="B35" s="3">
        <v>2021</v>
      </c>
      <c r="C35" s="5">
        <v>173.05799999999999</v>
      </c>
      <c r="F35" s="13"/>
      <c r="G35" s="17"/>
      <c r="H35" s="17"/>
      <c r="I35" s="13"/>
      <c r="J35" s="13"/>
      <c r="K35" s="20"/>
      <c r="L35" s="13"/>
      <c r="M35" s="13"/>
      <c r="N35" s="18"/>
      <c r="O35" s="19"/>
    </row>
    <row r="36" spans="1:15" ht="14.4" x14ac:dyDescent="0.25">
      <c r="A36" s="13"/>
      <c r="B36" s="3">
        <v>2022</v>
      </c>
      <c r="C36" s="5">
        <v>210.34</v>
      </c>
      <c r="F36" s="13"/>
      <c r="G36" s="17"/>
      <c r="H36" s="17"/>
      <c r="I36" s="13"/>
      <c r="J36" s="13"/>
      <c r="K36" s="20"/>
      <c r="L36" s="13"/>
      <c r="M36" s="13"/>
      <c r="N36" s="18"/>
      <c r="O36" s="19"/>
    </row>
    <row r="37" spans="1:15" ht="14.4" x14ac:dyDescent="0.25">
      <c r="A37" s="13"/>
      <c r="B37" s="3">
        <v>2023</v>
      </c>
      <c r="C37" s="5">
        <v>171.72</v>
      </c>
      <c r="F37" s="13"/>
      <c r="G37" s="17"/>
      <c r="H37" s="17"/>
      <c r="I37" s="13"/>
      <c r="J37" s="13"/>
      <c r="K37" s="20"/>
      <c r="L37" s="13"/>
      <c r="M37" s="13"/>
      <c r="N37" s="18"/>
      <c r="O37" s="19"/>
    </row>
  </sheetData>
  <pageMargins left="0.75" right="0.75" top="1" bottom="1" header="0" footer="0"/>
  <pageSetup paperSize="9" scale="2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A8D84-D591-459F-953B-DD535CF54FAF}">
  <sheetPr>
    <pageSetUpPr fitToPage="1"/>
  </sheetPr>
  <dimension ref="A2:K37"/>
  <sheetViews>
    <sheetView zoomScaleNormal="100" workbookViewId="0">
      <selection activeCell="N32" sqref="N32"/>
    </sheetView>
  </sheetViews>
  <sheetFormatPr baseColWidth="10" defaultRowHeight="13.2" x14ac:dyDescent="0.25"/>
  <cols>
    <col min="3" max="3" width="11.88671875" bestFit="1" customWidth="1"/>
  </cols>
  <sheetData>
    <row r="2" spans="1:11" s="4" customFormat="1" ht="22.8" x14ac:dyDescent="0.4">
      <c r="A2" s="12"/>
      <c r="B2" s="23" t="s">
        <v>1</v>
      </c>
      <c r="F2" s="12"/>
      <c r="G2" s="12"/>
      <c r="H2" s="12"/>
      <c r="I2" s="12"/>
      <c r="J2" s="12"/>
      <c r="K2" s="12"/>
    </row>
    <row r="3" spans="1:11" s="4" customFormat="1" x14ac:dyDescent="0.25">
      <c r="A3" s="12"/>
      <c r="F3" s="12"/>
      <c r="G3" s="12"/>
      <c r="H3" s="12"/>
      <c r="I3" s="12"/>
      <c r="J3" s="12"/>
      <c r="K3" s="12"/>
    </row>
    <row r="4" spans="1:11" x14ac:dyDescent="0.25">
      <c r="A4" s="13"/>
      <c r="B4" s="24" t="s">
        <v>5</v>
      </c>
      <c r="C4" s="24" t="s">
        <v>2</v>
      </c>
      <c r="D4" s="24" t="s">
        <v>3</v>
      </c>
      <c r="F4" s="13"/>
      <c r="G4" s="13"/>
      <c r="H4" s="13"/>
      <c r="I4" s="13"/>
      <c r="J4" s="14"/>
      <c r="K4" s="14"/>
    </row>
    <row r="5" spans="1:11" x14ac:dyDescent="0.25">
      <c r="A5" s="15"/>
      <c r="B5" s="2">
        <v>1991</v>
      </c>
      <c r="C5" s="7">
        <f>4.6*1000</f>
        <v>4600</v>
      </c>
      <c r="D5" s="6">
        <v>1171</v>
      </c>
      <c r="F5" s="15"/>
      <c r="G5" s="20"/>
      <c r="H5" s="13"/>
      <c r="I5" s="15"/>
      <c r="J5" s="16"/>
      <c r="K5" s="17"/>
    </row>
    <row r="6" spans="1:11" x14ac:dyDescent="0.25">
      <c r="A6" s="15"/>
      <c r="B6" s="2">
        <v>1992</v>
      </c>
      <c r="C6" s="7">
        <f>4.7*1000</f>
        <v>4700</v>
      </c>
      <c r="D6" s="6">
        <v>1028</v>
      </c>
      <c r="F6" s="15"/>
      <c r="G6" s="20"/>
      <c r="H6" s="13"/>
      <c r="I6" s="15"/>
      <c r="J6" s="16"/>
      <c r="K6" s="17"/>
    </row>
    <row r="7" spans="1:11" x14ac:dyDescent="0.25">
      <c r="A7" s="15"/>
      <c r="B7" s="2">
        <v>1993</v>
      </c>
      <c r="C7" s="7">
        <f>4*1000</f>
        <v>4000</v>
      </c>
      <c r="D7" s="6">
        <v>903</v>
      </c>
      <c r="F7" s="15"/>
      <c r="G7" s="20"/>
      <c r="H7" s="13"/>
      <c r="I7" s="15"/>
      <c r="J7" s="16"/>
      <c r="K7" s="17"/>
    </row>
    <row r="8" spans="1:11" x14ac:dyDescent="0.25">
      <c r="A8" s="15"/>
      <c r="B8" s="2">
        <v>1994</v>
      </c>
      <c r="C8" s="7">
        <f>4.5*1000</f>
        <v>4500</v>
      </c>
      <c r="D8" s="7">
        <v>920</v>
      </c>
      <c r="E8" s="1"/>
      <c r="F8" s="15"/>
      <c r="G8" s="21"/>
      <c r="H8" s="13"/>
      <c r="I8" s="15"/>
      <c r="J8" s="16"/>
      <c r="K8" s="16"/>
    </row>
    <row r="9" spans="1:11" x14ac:dyDescent="0.25">
      <c r="A9" s="15"/>
      <c r="B9" s="2">
        <v>1995</v>
      </c>
      <c r="C9" s="7">
        <f>5.3*1000</f>
        <v>5300</v>
      </c>
      <c r="D9" s="7">
        <v>966</v>
      </c>
      <c r="E9" s="1"/>
      <c r="F9" s="15"/>
      <c r="G9" s="21"/>
      <c r="H9" s="13"/>
      <c r="I9" s="15"/>
      <c r="J9" s="16"/>
      <c r="K9" s="16"/>
    </row>
    <row r="10" spans="1:11" x14ac:dyDescent="0.25">
      <c r="A10" s="15"/>
      <c r="B10" s="2">
        <v>1996</v>
      </c>
      <c r="C10" s="7">
        <f>8.1*1000</f>
        <v>8100</v>
      </c>
      <c r="D10" s="7">
        <v>1105</v>
      </c>
      <c r="E10" s="1"/>
      <c r="F10" s="15"/>
      <c r="G10" s="21"/>
      <c r="H10" s="13"/>
      <c r="I10" s="15"/>
      <c r="J10" s="16"/>
      <c r="K10" s="16"/>
    </row>
    <row r="11" spans="1:11" x14ac:dyDescent="0.25">
      <c r="A11" s="13"/>
      <c r="B11" s="3">
        <v>1997</v>
      </c>
      <c r="C11" s="6">
        <f>7.2*1000</f>
        <v>7200</v>
      </c>
      <c r="D11" s="6">
        <v>1148</v>
      </c>
      <c r="F11" s="13"/>
      <c r="G11" s="20"/>
      <c r="H11" s="13"/>
      <c r="I11" s="13"/>
      <c r="J11" s="17"/>
      <c r="K11" s="17"/>
    </row>
    <row r="12" spans="1:11" x14ac:dyDescent="0.25">
      <c r="A12" s="13"/>
      <c r="B12" s="3">
        <v>1998</v>
      </c>
      <c r="C12" s="6">
        <f>7.9*1000</f>
        <v>7900</v>
      </c>
      <c r="D12" s="6">
        <v>1207</v>
      </c>
      <c r="F12" s="13"/>
      <c r="G12" s="20"/>
      <c r="H12" s="13"/>
      <c r="I12" s="13"/>
      <c r="J12" s="17"/>
      <c r="K12" s="17"/>
    </row>
    <row r="13" spans="1:11" x14ac:dyDescent="0.25">
      <c r="A13" s="13"/>
      <c r="B13" s="3">
        <v>1999</v>
      </c>
      <c r="C13" s="6">
        <f>9.8*1000</f>
        <v>9800</v>
      </c>
      <c r="D13" s="6">
        <v>1407</v>
      </c>
      <c r="F13" s="13"/>
      <c r="G13" s="20"/>
      <c r="H13" s="13"/>
      <c r="I13" s="13"/>
      <c r="J13" s="17"/>
      <c r="K13" s="17"/>
    </row>
    <row r="14" spans="1:11" x14ac:dyDescent="0.25">
      <c r="A14" s="13"/>
      <c r="B14" s="3">
        <v>2000</v>
      </c>
      <c r="C14" s="6">
        <f>10.3*1000</f>
        <v>10300</v>
      </c>
      <c r="D14" s="6">
        <v>1336</v>
      </c>
      <c r="F14" s="13"/>
      <c r="G14" s="20"/>
      <c r="H14" s="13"/>
      <c r="I14" s="13"/>
      <c r="J14" s="17"/>
      <c r="K14" s="17"/>
    </row>
    <row r="15" spans="1:11" ht="14.4" x14ac:dyDescent="0.25">
      <c r="A15" s="13"/>
      <c r="B15" s="3">
        <v>2001</v>
      </c>
      <c r="C15" s="6">
        <f>11*1000</f>
        <v>11000</v>
      </c>
      <c r="D15" s="6">
        <v>1393</v>
      </c>
      <c r="F15" s="13"/>
      <c r="G15" s="20"/>
      <c r="H15" s="13"/>
      <c r="I15" s="13"/>
      <c r="J15" s="18"/>
      <c r="K15" s="19"/>
    </row>
    <row r="16" spans="1:11" ht="14.4" x14ac:dyDescent="0.25">
      <c r="A16" s="13"/>
      <c r="B16" s="3">
        <v>2002</v>
      </c>
      <c r="C16" s="6">
        <f>11.5*1000</f>
        <v>11500</v>
      </c>
      <c r="D16" s="6">
        <v>1331</v>
      </c>
      <c r="F16" s="13"/>
      <c r="G16" s="20"/>
      <c r="H16" s="13"/>
      <c r="I16" s="13"/>
      <c r="J16" s="18"/>
      <c r="K16" s="19"/>
    </row>
    <row r="17" spans="1:11" ht="14.4" x14ac:dyDescent="0.25">
      <c r="A17" s="13"/>
      <c r="B17" s="3">
        <v>2003</v>
      </c>
      <c r="C17" s="6">
        <f>12.5*1000</f>
        <v>12500</v>
      </c>
      <c r="D17" s="6">
        <v>1292</v>
      </c>
      <c r="F17" s="13"/>
      <c r="G17" s="13"/>
      <c r="H17" s="13"/>
      <c r="I17" s="13"/>
      <c r="J17" s="18"/>
      <c r="K17" s="19"/>
    </row>
    <row r="18" spans="1:11" ht="14.4" x14ac:dyDescent="0.25">
      <c r="A18" s="13"/>
      <c r="B18" s="3">
        <v>2004</v>
      </c>
      <c r="C18" s="6">
        <f>11.3*1000</f>
        <v>11300</v>
      </c>
      <c r="D18" s="6">
        <v>1175</v>
      </c>
      <c r="F18" s="13"/>
      <c r="G18" s="13"/>
      <c r="H18" s="13"/>
      <c r="I18" s="13"/>
      <c r="J18" s="18"/>
      <c r="K18" s="19"/>
    </row>
    <row r="19" spans="1:11" ht="14.4" x14ac:dyDescent="0.25">
      <c r="A19" s="13"/>
      <c r="B19" s="3">
        <v>2005</v>
      </c>
      <c r="C19" s="6">
        <v>14764</v>
      </c>
      <c r="D19" s="6">
        <v>1338</v>
      </c>
      <c r="F19" s="13"/>
      <c r="G19" s="13"/>
      <c r="H19" s="13"/>
      <c r="I19" s="13"/>
      <c r="J19" s="18"/>
      <c r="K19" s="19"/>
    </row>
    <row r="20" spans="1:11" ht="14.4" x14ac:dyDescent="0.25">
      <c r="A20" s="13"/>
      <c r="B20" s="3">
        <v>2006</v>
      </c>
      <c r="C20" s="6">
        <v>15030</v>
      </c>
      <c r="D20" s="6">
        <v>1431</v>
      </c>
      <c r="F20" s="13"/>
      <c r="G20" s="13"/>
      <c r="H20" s="13"/>
      <c r="I20" s="13"/>
      <c r="J20" s="18"/>
      <c r="K20" s="19"/>
    </row>
    <row r="21" spans="1:11" ht="14.4" x14ac:dyDescent="0.25">
      <c r="A21" s="13"/>
      <c r="B21" s="3">
        <v>2007</v>
      </c>
      <c r="C21" s="6">
        <v>15338</v>
      </c>
      <c r="D21" s="6">
        <v>1424</v>
      </c>
      <c r="F21" s="13"/>
      <c r="G21" s="13"/>
      <c r="H21" s="13"/>
      <c r="I21" s="13"/>
      <c r="J21" s="18"/>
      <c r="K21" s="19"/>
    </row>
    <row r="22" spans="1:11" ht="14.4" x14ac:dyDescent="0.25">
      <c r="A22" s="13"/>
      <c r="B22" s="3">
        <v>2008</v>
      </c>
      <c r="C22" s="6">
        <v>14816</v>
      </c>
      <c r="D22" s="6">
        <v>1179</v>
      </c>
      <c r="F22" s="13"/>
      <c r="G22" s="13"/>
      <c r="H22" s="13"/>
      <c r="I22" s="13"/>
      <c r="J22" s="18"/>
      <c r="K22" s="19"/>
    </row>
    <row r="23" spans="1:11" ht="14.4" x14ac:dyDescent="0.25">
      <c r="A23" s="13"/>
      <c r="B23" s="3">
        <v>2009</v>
      </c>
      <c r="C23" s="6">
        <v>14111</v>
      </c>
      <c r="D23" s="6">
        <v>957</v>
      </c>
      <c r="F23" s="13"/>
      <c r="G23" s="13"/>
      <c r="H23" s="13"/>
      <c r="I23" s="13"/>
      <c r="J23" s="18"/>
      <c r="K23" s="19"/>
    </row>
    <row r="24" spans="1:11" ht="14.4" x14ac:dyDescent="0.25">
      <c r="A24" s="13"/>
      <c r="B24" s="3">
        <v>2010</v>
      </c>
      <c r="C24" s="6">
        <v>12131</v>
      </c>
      <c r="D24" s="6">
        <v>909</v>
      </c>
      <c r="F24" s="13"/>
      <c r="G24" s="13"/>
      <c r="H24" s="13"/>
      <c r="I24" s="13"/>
      <c r="J24" s="18"/>
      <c r="K24" s="19"/>
    </row>
    <row r="25" spans="1:11" ht="14.4" x14ac:dyDescent="0.25">
      <c r="A25" s="13"/>
      <c r="B25" s="3">
        <v>2011</v>
      </c>
      <c r="C25" s="6">
        <v>12865</v>
      </c>
      <c r="D25" s="6">
        <v>895</v>
      </c>
      <c r="F25" s="13"/>
      <c r="G25" s="13"/>
      <c r="H25" s="13"/>
      <c r="I25" s="13"/>
      <c r="J25" s="18"/>
      <c r="K25" s="19"/>
    </row>
    <row r="26" spans="1:11" ht="14.4" x14ac:dyDescent="0.25">
      <c r="A26" s="13"/>
      <c r="B26" s="3">
        <v>2012</v>
      </c>
      <c r="C26" s="6">
        <v>12256</v>
      </c>
      <c r="D26" s="6">
        <v>944</v>
      </c>
      <c r="F26" s="13"/>
      <c r="G26" s="13"/>
      <c r="H26" s="13"/>
      <c r="I26" s="13"/>
      <c r="J26" s="18"/>
      <c r="K26" s="19"/>
    </row>
    <row r="27" spans="1:11" ht="14.4" x14ac:dyDescent="0.25">
      <c r="A27" s="13"/>
      <c r="B27" s="3">
        <v>2013</v>
      </c>
      <c r="C27" s="6">
        <v>10941</v>
      </c>
      <c r="D27" s="6">
        <v>884</v>
      </c>
      <c r="F27" s="13"/>
      <c r="G27" s="13"/>
      <c r="H27" s="13"/>
      <c r="I27" s="13"/>
      <c r="J27" s="18"/>
      <c r="K27" s="19"/>
    </row>
    <row r="28" spans="1:11" ht="14.4" x14ac:dyDescent="0.25">
      <c r="A28" s="13"/>
      <c r="B28" s="3">
        <v>2014</v>
      </c>
      <c r="C28" s="6">
        <v>9733</v>
      </c>
      <c r="D28" s="6">
        <v>804</v>
      </c>
      <c r="F28" s="13"/>
      <c r="G28" s="13"/>
      <c r="H28" s="13"/>
      <c r="I28" s="13"/>
      <c r="J28" s="18"/>
      <c r="K28" s="19"/>
    </row>
    <row r="29" spans="1:11" ht="14.4" x14ac:dyDescent="0.25">
      <c r="A29" s="13"/>
      <c r="B29" s="3">
        <v>2015</v>
      </c>
      <c r="C29" s="6">
        <v>11783</v>
      </c>
      <c r="D29" s="6">
        <v>834</v>
      </c>
      <c r="F29" s="13"/>
      <c r="G29" s="13"/>
      <c r="H29" s="13"/>
      <c r="I29" s="13"/>
      <c r="J29" s="18"/>
      <c r="K29" s="19"/>
    </row>
    <row r="30" spans="1:11" ht="14.4" x14ac:dyDescent="0.25">
      <c r="A30" s="13"/>
      <c r="B30" s="3">
        <v>2016</v>
      </c>
      <c r="C30" s="6">
        <v>12818.415999999999</v>
      </c>
      <c r="D30" s="6">
        <v>927</v>
      </c>
      <c r="F30" s="13"/>
      <c r="G30" s="20"/>
      <c r="H30" s="13"/>
      <c r="I30" s="13"/>
      <c r="J30" s="18"/>
      <c r="K30" s="19"/>
    </row>
    <row r="31" spans="1:11" ht="14.4" x14ac:dyDescent="0.25">
      <c r="A31" s="13"/>
      <c r="B31" s="3">
        <v>2017</v>
      </c>
      <c r="C31" s="6">
        <v>12189.966</v>
      </c>
      <c r="D31" s="6">
        <v>841</v>
      </c>
      <c r="F31" s="13"/>
      <c r="G31" s="20"/>
      <c r="H31" s="13"/>
      <c r="I31" s="13"/>
      <c r="J31" s="18"/>
      <c r="K31" s="19"/>
    </row>
    <row r="32" spans="1:11" ht="14.4" x14ac:dyDescent="0.25">
      <c r="A32" s="13"/>
      <c r="B32" s="3">
        <v>2018</v>
      </c>
      <c r="C32" s="6">
        <v>11752.887000000001</v>
      </c>
      <c r="D32" s="6">
        <v>732</v>
      </c>
      <c r="F32" s="13"/>
      <c r="G32" s="20"/>
      <c r="H32" s="13"/>
      <c r="I32" s="13"/>
      <c r="J32" s="18"/>
      <c r="K32" s="19"/>
    </row>
    <row r="33" spans="1:11" ht="14.4" x14ac:dyDescent="0.25">
      <c r="A33" s="13"/>
      <c r="B33" s="3">
        <v>2019</v>
      </c>
      <c r="C33" s="6">
        <v>10164.321</v>
      </c>
      <c r="D33" s="6">
        <v>696</v>
      </c>
      <c r="F33" s="13"/>
      <c r="G33" s="20"/>
      <c r="H33" s="13"/>
      <c r="I33" s="13"/>
      <c r="J33" s="18"/>
      <c r="K33" s="19"/>
    </row>
    <row r="34" spans="1:11" ht="14.4" x14ac:dyDescent="0.25">
      <c r="A34" s="13"/>
      <c r="B34" s="3">
        <v>2020</v>
      </c>
      <c r="C34" s="6">
        <v>5851.8419999999996</v>
      </c>
      <c r="D34" s="6">
        <v>546</v>
      </c>
      <c r="F34" s="13"/>
      <c r="G34" s="20"/>
      <c r="H34" s="13"/>
      <c r="I34" s="13"/>
      <c r="J34" s="18"/>
      <c r="K34" s="19"/>
    </row>
    <row r="35" spans="1:11" ht="14.4" x14ac:dyDescent="0.25">
      <c r="A35" s="13"/>
      <c r="B35" s="3">
        <v>2021</v>
      </c>
      <c r="C35" s="6">
        <v>8159.0910000000003</v>
      </c>
      <c r="D35" s="6">
        <v>504</v>
      </c>
      <c r="F35" s="13"/>
      <c r="G35" s="20"/>
      <c r="H35" s="13"/>
      <c r="I35" s="13"/>
      <c r="J35" s="18"/>
      <c r="K35" s="19"/>
    </row>
    <row r="36" spans="1:11" ht="14.4" x14ac:dyDescent="0.25">
      <c r="A36" s="13"/>
      <c r="B36" s="3">
        <v>2022</v>
      </c>
      <c r="C36" s="6">
        <v>11897.698</v>
      </c>
      <c r="D36" s="6">
        <v>669</v>
      </c>
      <c r="F36" s="13"/>
      <c r="G36" s="20"/>
      <c r="H36" s="13"/>
      <c r="I36" s="13"/>
      <c r="J36" s="18"/>
      <c r="K36" s="19"/>
    </row>
    <row r="37" spans="1:11" ht="14.4" x14ac:dyDescent="0.25">
      <c r="A37" s="13"/>
      <c r="B37" s="3">
        <v>2023</v>
      </c>
      <c r="C37" s="6">
        <v>14377.873</v>
      </c>
      <c r="D37" s="6">
        <v>873</v>
      </c>
      <c r="F37" s="13"/>
      <c r="G37" s="20"/>
      <c r="H37" s="13"/>
      <c r="I37" s="13"/>
      <c r="J37" s="18"/>
      <c r="K37" s="19"/>
    </row>
  </sheetData>
  <pageMargins left="0.75" right="0.75" top="1" bottom="1" header="0" footer="0"/>
  <pageSetup paperSize="9" scale="2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FB1C7-F8EE-4B1D-BAD2-88F5A3766717}">
  <sheetPr>
    <pageSetUpPr fitToPage="1"/>
  </sheetPr>
  <dimension ref="A2:G37"/>
  <sheetViews>
    <sheetView zoomScaleNormal="100" workbookViewId="0">
      <selection activeCell="O16" sqref="O16"/>
    </sheetView>
  </sheetViews>
  <sheetFormatPr baseColWidth="10" defaultRowHeight="13.2" x14ac:dyDescent="0.25"/>
  <sheetData>
    <row r="2" spans="1:7" s="4" customFormat="1" ht="22.8" x14ac:dyDescent="0.4">
      <c r="A2" s="12"/>
      <c r="B2" s="23" t="s">
        <v>4</v>
      </c>
      <c r="E2" s="12"/>
      <c r="F2" s="12"/>
      <c r="G2" s="12"/>
    </row>
    <row r="3" spans="1:7" s="4" customFormat="1" x14ac:dyDescent="0.25">
      <c r="A3" s="12"/>
      <c r="E3" s="12"/>
      <c r="F3" s="12"/>
      <c r="G3" s="12"/>
    </row>
    <row r="4" spans="1:7" x14ac:dyDescent="0.25">
      <c r="A4" s="13"/>
      <c r="B4" s="24" t="s">
        <v>5</v>
      </c>
      <c r="C4" s="24" t="s">
        <v>7</v>
      </c>
      <c r="E4" s="13"/>
      <c r="F4" s="14"/>
      <c r="G4" s="14"/>
    </row>
    <row r="5" spans="1:7" x14ac:dyDescent="0.25">
      <c r="A5" s="15"/>
      <c r="B5" s="2">
        <v>1991</v>
      </c>
      <c r="C5" s="5">
        <f>+(74342+5474)/1000</f>
        <v>79.816000000000003</v>
      </c>
      <c r="E5" s="15"/>
      <c r="F5" s="16"/>
      <c r="G5" s="17"/>
    </row>
    <row r="6" spans="1:7" x14ac:dyDescent="0.25">
      <c r="A6" s="15"/>
      <c r="B6" s="2">
        <v>1992</v>
      </c>
      <c r="C6" s="5">
        <f>+(55609+10913)/1000</f>
        <v>66.522000000000006</v>
      </c>
      <c r="E6" s="15"/>
      <c r="F6" s="16"/>
      <c r="G6" s="17"/>
    </row>
    <row r="7" spans="1:7" x14ac:dyDescent="0.25">
      <c r="A7" s="15"/>
      <c r="B7" s="2">
        <v>1993</v>
      </c>
      <c r="C7" s="5">
        <f>+(57012+9335)/1000</f>
        <v>66.346999999999994</v>
      </c>
      <c r="E7" s="15"/>
      <c r="F7" s="16"/>
      <c r="G7" s="17"/>
    </row>
    <row r="8" spans="1:7" x14ac:dyDescent="0.25">
      <c r="A8" s="15"/>
      <c r="B8" s="2">
        <v>1994</v>
      </c>
      <c r="C8" s="8">
        <f>+(75661+9545)/1000</f>
        <v>85.206000000000003</v>
      </c>
      <c r="E8" s="15"/>
      <c r="F8" s="16"/>
      <c r="G8" s="16"/>
    </row>
    <row r="9" spans="1:7" x14ac:dyDescent="0.25">
      <c r="A9" s="15"/>
      <c r="B9" s="2">
        <v>1995</v>
      </c>
      <c r="C9" s="8">
        <f>+(129611+9250)/1000</f>
        <v>138.86099999999999</v>
      </c>
      <c r="E9" s="15"/>
      <c r="F9" s="16"/>
      <c r="G9" s="16"/>
    </row>
    <row r="10" spans="1:7" x14ac:dyDescent="0.25">
      <c r="A10" s="15"/>
      <c r="B10" s="2">
        <v>1996</v>
      </c>
      <c r="C10" s="8">
        <f>+(198569)/1000</f>
        <v>198.56899999999999</v>
      </c>
      <c r="E10" s="15"/>
      <c r="F10" s="16"/>
      <c r="G10" s="16"/>
    </row>
    <row r="11" spans="1:7" x14ac:dyDescent="0.25">
      <c r="A11" s="13"/>
      <c r="B11" s="3">
        <v>1997</v>
      </c>
      <c r="C11" s="5">
        <f>193481/1000</f>
        <v>193.48099999999999</v>
      </c>
      <c r="E11" s="13"/>
      <c r="F11" s="17"/>
      <c r="G11" s="17"/>
    </row>
    <row r="12" spans="1:7" x14ac:dyDescent="0.25">
      <c r="A12" s="13"/>
      <c r="B12" s="3">
        <v>1998</v>
      </c>
      <c r="C12" s="5">
        <f>208851/1000</f>
        <v>208.851</v>
      </c>
      <c r="E12" s="13"/>
      <c r="F12" s="17"/>
      <c r="G12" s="17"/>
    </row>
    <row r="13" spans="1:7" x14ac:dyDescent="0.25">
      <c r="A13" s="13"/>
      <c r="B13" s="3">
        <v>1999</v>
      </c>
      <c r="C13" s="5">
        <f>231435/1000</f>
        <v>231.435</v>
      </c>
      <c r="E13" s="13"/>
      <c r="F13" s="17"/>
      <c r="G13" s="17"/>
    </row>
    <row r="14" spans="1:7" x14ac:dyDescent="0.25">
      <c r="A14" s="13"/>
      <c r="B14" s="3">
        <v>2000</v>
      </c>
      <c r="C14" s="5">
        <f>279110/1000</f>
        <v>279.11</v>
      </c>
      <c r="E14" s="13"/>
      <c r="F14" s="17"/>
      <c r="G14" s="17"/>
    </row>
    <row r="15" spans="1:7" ht="14.4" x14ac:dyDescent="0.25">
      <c r="A15" s="13"/>
      <c r="B15" s="3">
        <v>2001</v>
      </c>
      <c r="C15" s="5">
        <f>281546/1000</f>
        <v>281.54599999999999</v>
      </c>
      <c r="E15" s="13"/>
      <c r="F15" s="18"/>
      <c r="G15" s="19"/>
    </row>
    <row r="16" spans="1:7" ht="14.4" x14ac:dyDescent="0.25">
      <c r="A16" s="13"/>
      <c r="B16" s="3">
        <v>2002</v>
      </c>
      <c r="C16" s="5">
        <f>+(211098+25909)/1000</f>
        <v>237.00700000000001</v>
      </c>
      <c r="E16" s="13"/>
      <c r="F16" s="18"/>
      <c r="G16" s="19"/>
    </row>
    <row r="17" spans="1:7" ht="14.4" x14ac:dyDescent="0.25">
      <c r="A17" s="13"/>
      <c r="B17" s="3">
        <v>2003</v>
      </c>
      <c r="C17" s="3">
        <v>245</v>
      </c>
      <c r="E17" s="13"/>
      <c r="F17" s="18"/>
      <c r="G17" s="19"/>
    </row>
    <row r="18" spans="1:7" ht="14.4" x14ac:dyDescent="0.25">
      <c r="A18" s="13"/>
      <c r="B18" s="3">
        <v>2004</v>
      </c>
      <c r="C18" s="3">
        <v>263</v>
      </c>
      <c r="E18" s="13"/>
      <c r="F18" s="18"/>
      <c r="G18" s="19"/>
    </row>
    <row r="19" spans="1:7" ht="14.4" x14ac:dyDescent="0.25">
      <c r="A19" s="13"/>
      <c r="B19" s="3">
        <v>2005</v>
      </c>
      <c r="C19" s="3">
        <v>285</v>
      </c>
      <c r="E19" s="13"/>
      <c r="F19" s="18"/>
      <c r="G19" s="19"/>
    </row>
    <row r="20" spans="1:7" ht="14.4" x14ac:dyDescent="0.25">
      <c r="A20" s="13"/>
      <c r="B20" s="3">
        <v>2006</v>
      </c>
      <c r="C20" s="3">
        <v>362</v>
      </c>
      <c r="E20" s="13"/>
      <c r="F20" s="18"/>
      <c r="G20" s="19"/>
    </row>
    <row r="21" spans="1:7" ht="14.4" x14ac:dyDescent="0.25">
      <c r="A21" s="13"/>
      <c r="B21" s="3">
        <v>2007</v>
      </c>
      <c r="C21" s="3">
        <v>370</v>
      </c>
      <c r="E21" s="13"/>
      <c r="F21" s="18"/>
      <c r="G21" s="19"/>
    </row>
    <row r="22" spans="1:7" ht="14.4" x14ac:dyDescent="0.25">
      <c r="A22" s="13"/>
      <c r="B22" s="3">
        <v>2008</v>
      </c>
      <c r="C22" s="3">
        <v>350</v>
      </c>
      <c r="E22" s="13"/>
      <c r="F22" s="18"/>
      <c r="G22" s="19"/>
    </row>
    <row r="23" spans="1:7" ht="14.4" x14ac:dyDescent="0.25">
      <c r="A23" s="13"/>
      <c r="B23" s="3">
        <v>2009</v>
      </c>
      <c r="C23" s="3">
        <v>324</v>
      </c>
      <c r="E23" s="13"/>
      <c r="F23" s="18"/>
      <c r="G23" s="19"/>
    </row>
    <row r="24" spans="1:7" ht="14.4" x14ac:dyDescent="0.25">
      <c r="A24" s="13"/>
      <c r="B24" s="3">
        <v>2010</v>
      </c>
      <c r="C24" s="3">
        <v>308</v>
      </c>
      <c r="E24" s="13"/>
      <c r="F24" s="18"/>
      <c r="G24" s="19"/>
    </row>
    <row r="25" spans="1:7" ht="14.4" x14ac:dyDescent="0.25">
      <c r="A25" s="13"/>
      <c r="B25" s="3">
        <v>2011</v>
      </c>
      <c r="C25" s="3">
        <v>334</v>
      </c>
      <c r="E25" s="13"/>
      <c r="F25" s="18"/>
      <c r="G25" s="19"/>
    </row>
    <row r="26" spans="1:7" ht="14.4" x14ac:dyDescent="0.25">
      <c r="A26" s="13"/>
      <c r="B26" s="3">
        <v>2012</v>
      </c>
      <c r="C26" s="3">
        <v>297</v>
      </c>
      <c r="E26" s="13"/>
      <c r="F26" s="18"/>
      <c r="G26" s="19"/>
    </row>
    <row r="27" spans="1:7" ht="14.4" x14ac:dyDescent="0.25">
      <c r="A27" s="13"/>
      <c r="B27" s="3">
        <v>2013</v>
      </c>
      <c r="C27" s="3">
        <v>244</v>
      </c>
      <c r="E27" s="13"/>
      <c r="F27" s="18"/>
      <c r="G27" s="19"/>
    </row>
    <row r="28" spans="1:7" ht="14.4" x14ac:dyDescent="0.25">
      <c r="A28" s="13"/>
      <c r="B28" s="3">
        <v>2014</v>
      </c>
      <c r="C28" s="3">
        <v>222</v>
      </c>
      <c r="E28" s="13"/>
      <c r="F28" s="18"/>
      <c r="G28" s="19"/>
    </row>
    <row r="29" spans="1:7" ht="14.4" x14ac:dyDescent="0.25">
      <c r="A29" s="13"/>
      <c r="B29" s="3">
        <v>2015</v>
      </c>
      <c r="C29" s="3">
        <v>266</v>
      </c>
      <c r="E29" s="13"/>
      <c r="F29" s="18"/>
      <c r="G29" s="19"/>
    </row>
    <row r="30" spans="1:7" ht="14.4" x14ac:dyDescent="0.25">
      <c r="A30" s="13"/>
      <c r="B30" s="3">
        <v>2016</v>
      </c>
      <c r="C30" s="5">
        <v>256.67099999999999</v>
      </c>
      <c r="E30" s="13"/>
      <c r="F30" s="18"/>
      <c r="G30" s="19"/>
    </row>
    <row r="31" spans="1:7" ht="14.4" x14ac:dyDescent="0.25">
      <c r="A31" s="13"/>
      <c r="B31" s="3">
        <v>2017</v>
      </c>
      <c r="C31" s="5">
        <v>227.21199999999999</v>
      </c>
      <c r="E31" s="13"/>
      <c r="F31" s="18"/>
      <c r="G31" s="19"/>
    </row>
    <row r="32" spans="1:7" ht="14.4" x14ac:dyDescent="0.25">
      <c r="A32" s="13"/>
      <c r="B32" s="3">
        <v>2018</v>
      </c>
      <c r="C32" s="5">
        <v>227.297</v>
      </c>
      <c r="E32" s="13"/>
      <c r="F32" s="18"/>
      <c r="G32" s="19"/>
    </row>
    <row r="33" spans="1:7" ht="14.4" x14ac:dyDescent="0.25">
      <c r="A33" s="13"/>
      <c r="B33" s="3">
        <v>2019</v>
      </c>
      <c r="C33" s="5">
        <v>206.45699999999999</v>
      </c>
      <c r="E33" s="13"/>
      <c r="F33" s="18"/>
      <c r="G33" s="19"/>
    </row>
    <row r="34" spans="1:7" ht="14.4" x14ac:dyDescent="0.25">
      <c r="A34" s="13"/>
      <c r="B34" s="3">
        <v>2020</v>
      </c>
      <c r="C34" s="5">
        <v>22.34</v>
      </c>
      <c r="E34" s="13"/>
      <c r="F34" s="18"/>
      <c r="G34" s="19"/>
    </row>
    <row r="35" spans="1:7" ht="14.4" x14ac:dyDescent="0.25">
      <c r="A35" s="13"/>
      <c r="B35" s="3">
        <v>2021</v>
      </c>
      <c r="C35" s="5">
        <v>66.709000000000003</v>
      </c>
      <c r="E35" s="13"/>
      <c r="F35" s="18"/>
      <c r="G35" s="19"/>
    </row>
    <row r="36" spans="1:7" ht="14.4" x14ac:dyDescent="0.25">
      <c r="A36" s="13"/>
      <c r="B36" s="3">
        <v>2022</v>
      </c>
      <c r="C36" s="5">
        <v>244.18199999999999</v>
      </c>
      <c r="E36" s="13"/>
      <c r="F36" s="18"/>
      <c r="G36" s="19"/>
    </row>
    <row r="37" spans="1:7" ht="14.4" x14ac:dyDescent="0.25">
      <c r="A37" s="13"/>
      <c r="B37" s="3">
        <v>2023</v>
      </c>
      <c r="C37" s="5">
        <v>359.01</v>
      </c>
      <c r="E37" s="13"/>
      <c r="F37" s="18"/>
      <c r="G37" s="19"/>
    </row>
  </sheetData>
  <pageMargins left="0.75" right="0.75" top="1" bottom="1" header="0" footer="0"/>
  <pageSetup paperSize="9" scale="2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37"/>
  <sheetViews>
    <sheetView zoomScaleNormal="100" workbookViewId="0">
      <selection activeCell="T23" sqref="T23"/>
    </sheetView>
  </sheetViews>
  <sheetFormatPr baseColWidth="10" defaultRowHeight="13.2" x14ac:dyDescent="0.25"/>
  <sheetData>
    <row r="2" spans="1:4" s="4" customFormat="1" ht="22.8" x14ac:dyDescent="0.4">
      <c r="A2" s="12"/>
      <c r="B2" s="23" t="s">
        <v>11</v>
      </c>
    </row>
    <row r="3" spans="1:4" s="4" customFormat="1" x14ac:dyDescent="0.25">
      <c r="A3" s="12"/>
    </row>
    <row r="4" spans="1:4" x14ac:dyDescent="0.25">
      <c r="A4" s="13"/>
      <c r="B4" s="24" t="s">
        <v>5</v>
      </c>
      <c r="C4" s="24" t="s">
        <v>12</v>
      </c>
      <c r="D4" s="24" t="s">
        <v>13</v>
      </c>
    </row>
    <row r="5" spans="1:4" x14ac:dyDescent="0.25">
      <c r="A5" s="15"/>
      <c r="B5" s="2">
        <v>1991</v>
      </c>
      <c r="C5" s="7"/>
      <c r="D5" s="6"/>
    </row>
    <row r="6" spans="1:4" x14ac:dyDescent="0.25">
      <c r="A6" s="15"/>
      <c r="B6" s="2">
        <v>1992</v>
      </c>
      <c r="C6" s="7"/>
      <c r="D6" s="6"/>
    </row>
    <row r="7" spans="1:4" x14ac:dyDescent="0.25">
      <c r="A7" s="15"/>
      <c r="B7" s="2">
        <v>1993</v>
      </c>
      <c r="C7" s="7"/>
      <c r="D7" s="6"/>
    </row>
    <row r="8" spans="1:4" x14ac:dyDescent="0.25">
      <c r="A8" s="15"/>
      <c r="B8" s="2">
        <v>1994</v>
      </c>
      <c r="C8" s="7"/>
      <c r="D8" s="7"/>
    </row>
    <row r="9" spans="1:4" x14ac:dyDescent="0.25">
      <c r="A9" s="15"/>
      <c r="B9" s="2">
        <v>1995</v>
      </c>
      <c r="C9" s="7"/>
      <c r="D9" s="7"/>
    </row>
    <row r="10" spans="1:4" x14ac:dyDescent="0.25">
      <c r="A10" s="15"/>
      <c r="B10" s="2">
        <v>1996</v>
      </c>
      <c r="C10" s="7"/>
      <c r="D10" s="7"/>
    </row>
    <row r="11" spans="1:4" x14ac:dyDescent="0.25">
      <c r="A11" s="13"/>
      <c r="B11" s="3">
        <v>1997</v>
      </c>
      <c r="C11" s="6"/>
      <c r="D11" s="6"/>
    </row>
    <row r="12" spans="1:4" x14ac:dyDescent="0.25">
      <c r="A12" s="13"/>
      <c r="B12" s="3">
        <v>1998</v>
      </c>
      <c r="C12" s="6"/>
      <c r="D12" s="6"/>
    </row>
    <row r="13" spans="1:4" x14ac:dyDescent="0.25">
      <c r="A13" s="13"/>
      <c r="B13" s="3">
        <v>1999</v>
      </c>
      <c r="C13" s="6"/>
      <c r="D13" s="6"/>
    </row>
    <row r="14" spans="1:4" x14ac:dyDescent="0.25">
      <c r="A14" s="13"/>
      <c r="B14" s="3">
        <v>2000</v>
      </c>
      <c r="C14" s="6"/>
      <c r="D14" s="6"/>
    </row>
    <row r="15" spans="1:4" ht="14.4" x14ac:dyDescent="0.25">
      <c r="A15" s="13"/>
      <c r="B15" s="3">
        <v>2001</v>
      </c>
      <c r="C15" s="10">
        <v>34353</v>
      </c>
      <c r="D15" s="11">
        <v>55</v>
      </c>
    </row>
    <row r="16" spans="1:4" ht="14.4" x14ac:dyDescent="0.25">
      <c r="A16" s="13"/>
      <c r="B16" s="3">
        <v>2002</v>
      </c>
      <c r="C16" s="10">
        <v>25999</v>
      </c>
      <c r="D16" s="11">
        <v>41</v>
      </c>
    </row>
    <row r="17" spans="1:4" ht="14.4" x14ac:dyDescent="0.25">
      <c r="A17" s="13"/>
      <c r="B17" s="3">
        <v>2003</v>
      </c>
      <c r="C17" s="10">
        <v>44615</v>
      </c>
      <c r="D17" s="11">
        <v>59</v>
      </c>
    </row>
    <row r="18" spans="1:4" ht="14.4" x14ac:dyDescent="0.25">
      <c r="A18" s="13"/>
      <c r="B18" s="3">
        <v>2004</v>
      </c>
      <c r="C18" s="10">
        <v>48222</v>
      </c>
      <c r="D18" s="11">
        <v>45</v>
      </c>
    </row>
    <row r="19" spans="1:4" ht="14.4" x14ac:dyDescent="0.25">
      <c r="A19" s="13"/>
      <c r="B19" s="3">
        <v>2005</v>
      </c>
      <c r="C19" s="10">
        <v>36253</v>
      </c>
      <c r="D19" s="11">
        <v>38</v>
      </c>
    </row>
    <row r="20" spans="1:4" ht="14.4" x14ac:dyDescent="0.25">
      <c r="A20" s="13"/>
      <c r="B20" s="3">
        <v>2006</v>
      </c>
      <c r="C20" s="10">
        <v>51527</v>
      </c>
      <c r="D20" s="11">
        <v>51</v>
      </c>
    </row>
    <row r="21" spans="1:4" ht="14.4" x14ac:dyDescent="0.25">
      <c r="A21" s="13"/>
      <c r="B21" s="3">
        <v>2007</v>
      </c>
      <c r="C21" s="10">
        <v>72063</v>
      </c>
      <c r="D21" s="11">
        <v>71</v>
      </c>
    </row>
    <row r="22" spans="1:4" ht="14.4" x14ac:dyDescent="0.25">
      <c r="A22" s="13"/>
      <c r="B22" s="3">
        <v>2008</v>
      </c>
      <c r="C22" s="10">
        <v>82487</v>
      </c>
      <c r="D22" s="11">
        <v>60</v>
      </c>
    </row>
    <row r="23" spans="1:4" ht="14.4" x14ac:dyDescent="0.25">
      <c r="A23" s="13"/>
      <c r="B23" s="3">
        <v>2009</v>
      </c>
      <c r="C23" s="10">
        <v>96615</v>
      </c>
      <c r="D23" s="11">
        <v>61</v>
      </c>
    </row>
    <row r="24" spans="1:4" ht="14.4" x14ac:dyDescent="0.25">
      <c r="A24" s="13"/>
      <c r="B24" s="3">
        <v>2010</v>
      </c>
      <c r="C24" s="10">
        <v>75795</v>
      </c>
      <c r="D24" s="11">
        <v>47</v>
      </c>
    </row>
    <row r="25" spans="1:4" ht="14.4" x14ac:dyDescent="0.25">
      <c r="A25" s="13"/>
      <c r="B25" s="3">
        <v>2011</v>
      </c>
      <c r="C25" s="10">
        <v>108435</v>
      </c>
      <c r="D25" s="11">
        <v>57</v>
      </c>
    </row>
    <row r="26" spans="1:4" ht="14.4" x14ac:dyDescent="0.25">
      <c r="A26" s="13"/>
      <c r="B26" s="3">
        <v>2012</v>
      </c>
      <c r="C26" s="10">
        <v>78825</v>
      </c>
      <c r="D26" s="11">
        <v>43</v>
      </c>
    </row>
    <row r="27" spans="1:4" ht="14.4" x14ac:dyDescent="0.25">
      <c r="A27" s="13"/>
      <c r="B27" s="3">
        <v>2013</v>
      </c>
      <c r="C27" s="10">
        <v>41860</v>
      </c>
      <c r="D27" s="11">
        <v>32</v>
      </c>
    </row>
    <row r="28" spans="1:4" ht="14.4" x14ac:dyDescent="0.25">
      <c r="A28" s="13"/>
      <c r="B28" s="3">
        <v>2014</v>
      </c>
      <c r="C28" s="10">
        <v>34583</v>
      </c>
      <c r="D28" s="11">
        <v>29</v>
      </c>
    </row>
    <row r="29" spans="1:4" ht="14.4" x14ac:dyDescent="0.25">
      <c r="A29" s="13"/>
      <c r="B29" s="3">
        <v>2015</v>
      </c>
      <c r="C29" s="10">
        <v>82316</v>
      </c>
      <c r="D29" s="11">
        <v>50</v>
      </c>
    </row>
    <row r="30" spans="1:4" ht="14.4" x14ac:dyDescent="0.25">
      <c r="A30" s="13"/>
      <c r="B30" s="3">
        <v>2016</v>
      </c>
      <c r="C30" s="10">
        <v>89000</v>
      </c>
      <c r="D30" s="11">
        <v>54</v>
      </c>
    </row>
    <row r="31" spans="1:4" ht="14.4" x14ac:dyDescent="0.25">
      <c r="A31" s="13"/>
      <c r="B31" s="3">
        <v>2017</v>
      </c>
      <c r="C31" s="10">
        <v>86482</v>
      </c>
      <c r="D31" s="11">
        <v>56</v>
      </c>
    </row>
    <row r="32" spans="1:4" ht="14.4" x14ac:dyDescent="0.25">
      <c r="A32" s="13"/>
      <c r="B32" s="3">
        <v>2018</v>
      </c>
      <c r="C32" s="10">
        <v>100752</v>
      </c>
      <c r="D32" s="11">
        <v>54</v>
      </c>
    </row>
    <row r="33" spans="1:4" ht="14.4" x14ac:dyDescent="0.25">
      <c r="A33" s="13"/>
      <c r="B33" s="3">
        <v>2019</v>
      </c>
      <c r="C33" s="10">
        <v>63088</v>
      </c>
      <c r="D33" s="11">
        <v>43</v>
      </c>
    </row>
    <row r="34" spans="1:4" ht="14.4" x14ac:dyDescent="0.25">
      <c r="A34" s="13"/>
      <c r="B34" s="3">
        <v>2020</v>
      </c>
      <c r="C34" s="10">
        <v>2413</v>
      </c>
      <c r="D34" s="11">
        <v>1</v>
      </c>
    </row>
    <row r="35" spans="1:4" ht="14.4" x14ac:dyDescent="0.25">
      <c r="A35" s="13"/>
      <c r="B35" s="3">
        <v>2021</v>
      </c>
      <c r="C35" s="10">
        <v>43466</v>
      </c>
      <c r="D35" s="11">
        <v>30</v>
      </c>
    </row>
    <row r="36" spans="1:4" ht="14.4" x14ac:dyDescent="0.25">
      <c r="A36" s="13"/>
      <c r="B36" s="3">
        <v>2022</v>
      </c>
      <c r="C36" s="10">
        <v>117434</v>
      </c>
      <c r="D36" s="11">
        <v>59</v>
      </c>
    </row>
    <row r="37" spans="1:4" ht="14.4" x14ac:dyDescent="0.25">
      <c r="A37" s="13"/>
      <c r="B37" s="3">
        <v>2023</v>
      </c>
      <c r="C37" s="10">
        <v>196058</v>
      </c>
      <c r="D37" s="11">
        <v>85</v>
      </c>
    </row>
  </sheetData>
  <phoneticPr fontId="3" type="noConversion"/>
  <pageMargins left="0.75" right="0.75" top="1" bottom="1" header="0" footer="0"/>
  <pageSetup paperSize="9" scale="2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TOTAL MERCANCÍAS</vt:lpstr>
      <vt:lpstr>POR TIPO MERCANCÍAS</vt:lpstr>
      <vt:lpstr>CONTENEDORES</vt:lpstr>
      <vt:lpstr>Nº y GT BUQUES</vt:lpstr>
      <vt:lpstr>PASAJE</vt:lpstr>
      <vt:lpstr>CRUCEROS</vt:lpstr>
    </vt:vector>
  </TitlesOfParts>
  <Company>Autoridad Portuaria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Sandra Cañamares Monasor</cp:lastModifiedBy>
  <cp:lastPrinted>2022-04-25T10:59:02Z</cp:lastPrinted>
  <dcterms:created xsi:type="dcterms:W3CDTF">2005-05-09T07:11:50Z</dcterms:created>
  <dcterms:modified xsi:type="dcterms:W3CDTF">2024-10-22T10:52:02Z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